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BS01\RedirectedFolders\martinbreznik\My Documents\"/>
    </mc:Choice>
  </mc:AlternateContent>
  <bookViews>
    <workbookView xWindow="0" yWindow="0" windowWidth="28800" windowHeight="12300" activeTab="3"/>
  </bookViews>
  <sheets>
    <sheet name="Obe KS skupaj" sheetId="5" r:id="rId1"/>
    <sheet name="KS Lenart" sheetId="3" r:id="rId2"/>
    <sheet name="KS Voličina" sheetId="2" r:id="rId3"/>
    <sheet name="Popis del-ocena stroškov" sheetId="4" r:id="rId4"/>
  </sheets>
  <definedNames>
    <definedName name="_xlnm.Print_Area" localSheetId="1">'KS Lenart'!$A$1:$G$22</definedName>
    <definedName name="_xlnm.Print_Area" localSheetId="2">'KS Voličina'!$A$4:$G$26</definedName>
    <definedName name="_xlnm.Print_Area" localSheetId="3">'Popis del-ocena stroškov'!$A$1:$H$57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D23" i="4"/>
  <c r="D22" i="4"/>
  <c r="F23" i="4" l="1"/>
  <c r="B6" i="5" l="1"/>
  <c r="F36" i="4"/>
  <c r="F37" i="4" s="1"/>
  <c r="F34" i="4"/>
  <c r="F33" i="4"/>
  <c r="F28" i="4" l="1"/>
  <c r="F46" i="4"/>
  <c r="F43" i="4"/>
  <c r="F27" i="4" l="1"/>
  <c r="D26" i="4"/>
  <c r="F26" i="4" s="1"/>
  <c r="D25" i="4"/>
  <c r="F25" i="4" s="1"/>
  <c r="F42" i="4"/>
  <c r="F47" i="4"/>
  <c r="F48" i="4" s="1"/>
  <c r="F41" i="4"/>
  <c r="F40" i="4"/>
  <c r="F32" i="4"/>
  <c r="F35" i="4" s="1"/>
  <c r="F24" i="4"/>
  <c r="F22" i="4"/>
  <c r="F18" i="4"/>
  <c r="F19" i="4" s="1"/>
  <c r="F16" i="4"/>
  <c r="F17" i="4" s="1"/>
  <c r="F44" i="4" l="1"/>
  <c r="F29" i="4"/>
  <c r="F51" i="4" l="1"/>
  <c r="F52" i="4" s="1"/>
  <c r="F56" i="4"/>
  <c r="F55" i="4" l="1"/>
  <c r="G22" i="2" s="1"/>
  <c r="E20" i="3"/>
  <c r="E7" i="3"/>
  <c r="E17" i="3"/>
  <c r="E16" i="3"/>
  <c r="E15" i="3"/>
  <c r="E10" i="3"/>
  <c r="E6" i="3"/>
  <c r="G6" i="2" l="1"/>
  <c r="G9" i="3"/>
  <c r="G8" i="2"/>
  <c r="G12" i="3"/>
  <c r="G13" i="3"/>
  <c r="G15" i="2"/>
  <c r="G16" i="3"/>
  <c r="G9" i="2"/>
  <c r="G10" i="2"/>
  <c r="G6" i="3"/>
  <c r="G10" i="3"/>
  <c r="G11" i="3"/>
  <c r="G8" i="3"/>
  <c r="G20" i="2"/>
  <c r="G14" i="3"/>
  <c r="G13" i="2"/>
  <c r="G17" i="3"/>
  <c r="G21" i="2"/>
  <c r="G15" i="3"/>
  <c r="G7" i="3"/>
  <c r="G17" i="2"/>
  <c r="E18" i="2"/>
  <c r="G18" i="2" s="1"/>
  <c r="G20" i="3" l="1"/>
  <c r="C6" i="5" s="1"/>
  <c r="E16" i="2"/>
  <c r="G16" i="2" s="1"/>
  <c r="E14" i="2"/>
  <c r="G14" i="2" s="1"/>
  <c r="E12" i="2"/>
  <c r="G12" i="2" s="1"/>
  <c r="E11" i="2"/>
  <c r="G11" i="2" s="1"/>
  <c r="E7" i="2"/>
  <c r="G7" i="2" s="1"/>
  <c r="E19" i="2" l="1"/>
  <c r="B7" i="5" l="1"/>
  <c r="G19" i="2"/>
  <c r="G24" i="2" l="1"/>
  <c r="C7" i="5" l="1"/>
  <c r="C9" i="5" s="1"/>
</calcChain>
</file>

<file path=xl/sharedStrings.xml><?xml version="1.0" encoding="utf-8"?>
<sst xmlns="http://schemas.openxmlformats.org/spreadsheetml/2006/main" count="212" uniqueCount="176">
  <si>
    <t>m1</t>
  </si>
  <si>
    <t>Zavrh 60</t>
  </si>
  <si>
    <t>Črmljenšak 52</t>
  </si>
  <si>
    <t>Straže 25</t>
  </si>
  <si>
    <t>Črmljenšak 39</t>
  </si>
  <si>
    <t>Črmljenšak 25</t>
  </si>
  <si>
    <t>Zap. št.</t>
  </si>
  <si>
    <t>Lokacija odseka</t>
  </si>
  <si>
    <t>Opis odseka</t>
  </si>
  <si>
    <t>Cestni odsek</t>
  </si>
  <si>
    <t>703034-Zg. Voličina 96 [JP, 201m]</t>
  </si>
  <si>
    <t xml:space="preserve"> 703035-Zg. Voličina 93 [JP, 130m]</t>
  </si>
  <si>
    <t>703195-Črmljenšak 25 [JP, 73m]</t>
  </si>
  <si>
    <t>705941-Zavrh 60 [JP, 249m]</t>
  </si>
  <si>
    <t>703197-Selce - Črmljenšak 42 [JP, 208m]</t>
  </si>
  <si>
    <t>Črmljenšak 42</t>
  </si>
  <si>
    <t>703201-Črmljenšak 39 [JP, 677m]</t>
  </si>
  <si>
    <t>703265-Straže 25 [JP, 208m]</t>
  </si>
  <si>
    <t>Straže 1A</t>
  </si>
  <si>
    <t>703281-Selce 87 [JP, 655m]</t>
  </si>
  <si>
    <t>Cesta do stanovanjskega objekta Fras, Straže 25</t>
  </si>
  <si>
    <t>Cesta do stanovanjskega objekta Zupančič, Črmljenšak 39</t>
  </si>
  <si>
    <t>Cesta do stanovanjskega objekta Pravdič, Črmljenšak 42</t>
  </si>
  <si>
    <t>Cesta do stanovanjskega objekta Fras, Zavrh 60</t>
  </si>
  <si>
    <t>Cesta do stanovanjskega objekta Polič, Črmljenšak 25</t>
  </si>
  <si>
    <t>Cesta do stanovanjskega objekta Fras, Zg. Voličina 93</t>
  </si>
  <si>
    <t>Cesta mimo stanovanjskega objekta Kranvogel, Straže 1a</t>
  </si>
  <si>
    <t>Cesta mimo stanovanjskega objekta Kocbek, Selce 96</t>
  </si>
  <si>
    <t>Selce 96</t>
  </si>
  <si>
    <t>703292-Selce 101 [JP, 413m]</t>
  </si>
  <si>
    <t>Cesta do stanovanjskega objekta Vršič, Črmljenšak 52</t>
  </si>
  <si>
    <t>705311-Črmljenšak 52 [JP, 543m]</t>
  </si>
  <si>
    <t>Cesta do stanovanjskega objekta Vašl, Selce 79</t>
  </si>
  <si>
    <t>705331-Selce 79 [JP, 362m]</t>
  </si>
  <si>
    <t xml:space="preserve"> Selce 79</t>
  </si>
  <si>
    <t>Dolžina makadamskega odseka predvidenega za asfaltiranje [m]</t>
  </si>
  <si>
    <t>705983-Dolge Njive 5b [JP, 73m]</t>
  </si>
  <si>
    <t>Dolge Njive 5B</t>
  </si>
  <si>
    <t>Cesta do stanovanjskega objekta Bašl,  Dolge Njive 5B</t>
  </si>
  <si>
    <t>Cesta do stanovanjskega objekta Poštrak, Črmljenšak 44</t>
  </si>
  <si>
    <t>703191-Črmljenšak 44 [JP, 1343m]</t>
  </si>
  <si>
    <t>Črmljenšak 44</t>
  </si>
  <si>
    <t>Cesta do stanovanjskega objekta Fras, Zg. Voličina 22</t>
  </si>
  <si>
    <t>Zg. Voličina 22</t>
  </si>
  <si>
    <t>Ni kategorizacije</t>
  </si>
  <si>
    <t xml:space="preserve">Skupaj: </t>
  </si>
  <si>
    <t>Cesta do stanovanjskega objekta Žugman, Zgornja Voličina 100</t>
  </si>
  <si>
    <t>Zg. Voličina 100</t>
  </si>
  <si>
    <t>Zg. Voličina 93</t>
  </si>
  <si>
    <t>Dolge Njive 5L</t>
  </si>
  <si>
    <t>Cesta do stanovanjskega objekta Lepenik, Dolge Njive 5L</t>
  </si>
  <si>
    <t>705982-Dolge Njive 5r [JP, 180m]</t>
  </si>
  <si>
    <t>Območje: KS Lenart</t>
  </si>
  <si>
    <t>Območje: KS Voličina</t>
  </si>
  <si>
    <t>Sp. Partinje 40</t>
  </si>
  <si>
    <t>Cesta do stanovanjskega objekta Klobasa, Zg. Voličina 96</t>
  </si>
  <si>
    <t>Cesta do stanovanjskega objekta Kramberger, Sp. Partinje 40</t>
  </si>
  <si>
    <t>705001-Močna - Sp. Partinje 40 [JP, 598m]</t>
  </si>
  <si>
    <t>Zg. Voličina 96</t>
  </si>
  <si>
    <t>705011-Zamarkova - Sp. Partinje 39 [JP, 753m]</t>
  </si>
  <si>
    <t>Cesta do stanovanjskega objekta Uran, Sp. Partinje 39</t>
  </si>
  <si>
    <t>Sp. Partinje 39</t>
  </si>
  <si>
    <t>705093-Zg. Žerjavci 16 [JP, 276m]</t>
  </si>
  <si>
    <t>Cesta mimo stanovanjskega objekta Krempl, Zg. Žerjavci 15</t>
  </si>
  <si>
    <t>Zg. Žerjavci 16</t>
  </si>
  <si>
    <t>Cesta do stanovanjskega objekta Šulek, Sp. Žerjavci 7E</t>
  </si>
  <si>
    <t>Sp.Žerjavci 7E</t>
  </si>
  <si>
    <t>705101-Sp. Žerjavci 6 [JP, 977m]</t>
  </si>
  <si>
    <t>Cesta do stanovanjskega objekta Purgaj, Sp. Žerjavci 6</t>
  </si>
  <si>
    <t>Sp. Žerjavci 6</t>
  </si>
  <si>
    <t>Cesta do stanovanjskega objekta Murko, Sp. Žerjavci 79</t>
  </si>
  <si>
    <t>705103-Sp. Žerjavci 79 [JP, 372m]</t>
  </si>
  <si>
    <t>Sp. Žerjavci 79</t>
  </si>
  <si>
    <t>Cesta do  stanovanjskega objekta Kraner, Sp. Žerjavci 3</t>
  </si>
  <si>
    <t>705104-Sp. Žerjavci 3 [JP, 297m]</t>
  </si>
  <si>
    <t>Sp. Žerjavci 3</t>
  </si>
  <si>
    <t>Cesta do  stanovanjskega objekta Rajter, Sp. Žerjavci 25</t>
  </si>
  <si>
    <t>Sp. Žerjavci 25</t>
  </si>
  <si>
    <t>705111-Sp. Žerjavci 25 [JP, 241m]</t>
  </si>
  <si>
    <t>Cesta do stanovanjskega objekta Šijanec, Radehova 28</t>
  </si>
  <si>
    <t>705192-Radehova 28 [JP, 114m]</t>
  </si>
  <si>
    <t>Radehova 28</t>
  </si>
  <si>
    <t>Cesta do stanovanjskega objekta Šuman, Radehova 31</t>
  </si>
  <si>
    <t>705441-Radehova 31 [JP, 308m]</t>
  </si>
  <si>
    <t>Radehova 31</t>
  </si>
  <si>
    <t>Cesta do stanovanjskega objekta Petovar in Časar, Sp. Porčič 24</t>
  </si>
  <si>
    <t>705412-Sp. Porčič 25 [JP, 491m]</t>
  </si>
  <si>
    <t xml:space="preserve"> Sp. Porčič 24</t>
  </si>
  <si>
    <t>705501-Jurovska cesta 41 [JP, 306m]</t>
  </si>
  <si>
    <t>Cesta od stanovanjskega objekta Polajžer, Jurovska cesta 39</t>
  </si>
  <si>
    <t>Jurovska cesta 39</t>
  </si>
  <si>
    <t>Ponudnik:</t>
  </si>
  <si>
    <t>Datum:</t>
  </si>
  <si>
    <t>Naročnik:</t>
  </si>
  <si>
    <t>OBČINA LENART</t>
  </si>
  <si>
    <t>Trg osvoboditve 7, 2230 Lenart</t>
  </si>
  <si>
    <t>Postavka</t>
  </si>
  <si>
    <t>Enota</t>
  </si>
  <si>
    <t>Količina</t>
  </si>
  <si>
    <t>Cena na enoto</t>
  </si>
  <si>
    <t>Cena</t>
  </si>
  <si>
    <r>
      <rPr>
        <b/>
        <sz val="10"/>
        <rFont val="Arial"/>
        <family val="2"/>
      </rPr>
      <t xml:space="preserve">Opomba: </t>
    </r>
    <r>
      <rPr>
        <sz val="10"/>
        <rFont val="Arial"/>
        <family val="2"/>
      </rPr>
      <t>V vseh postavkah je potrebno zajeti ves potreben material, opremo, delo, transporte in takse za izvedbo posamezne postavke.</t>
    </r>
  </si>
  <si>
    <t>0.0</t>
  </si>
  <si>
    <t xml:space="preserve">PRIPRAVLJALNA DELA </t>
  </si>
  <si>
    <t>0.1</t>
  </si>
  <si>
    <t>Postavitev in zavarovanje prečnih profilov</t>
  </si>
  <si>
    <t>kos</t>
  </si>
  <si>
    <t>0.2</t>
  </si>
  <si>
    <t>Zavarovanje gradbišča v času gradnje in usmerjanje prometa.</t>
  </si>
  <si>
    <t>Skupaj:</t>
  </si>
  <si>
    <t>1.0</t>
  </si>
  <si>
    <t>ZEMELJSKA DELA in TEMELJENJE</t>
  </si>
  <si>
    <t>1.1</t>
  </si>
  <si>
    <t>1.2</t>
  </si>
  <si>
    <t>Priprava in valjanje planuma dna izkopa</t>
  </si>
  <si>
    <t>m2</t>
  </si>
  <si>
    <t>1.3</t>
  </si>
  <si>
    <t>m3</t>
  </si>
  <si>
    <t>1.4</t>
  </si>
  <si>
    <t>1.5</t>
  </si>
  <si>
    <t>Škarpiranje brežin in zatravitev</t>
  </si>
  <si>
    <t>1.6</t>
  </si>
  <si>
    <t>2.0</t>
  </si>
  <si>
    <t>ODVODNJAVANJE - meteorna kanalizacija</t>
  </si>
  <si>
    <t>2.1</t>
  </si>
  <si>
    <t>3.0</t>
  </si>
  <si>
    <t>VOZIŠČNE KONSTRUKCIJE</t>
  </si>
  <si>
    <t>3.1</t>
  </si>
  <si>
    <t>Fina izravnava zgornjega ustroja z grederjem in utrditev z valjanjem.</t>
  </si>
  <si>
    <t>3.2</t>
  </si>
  <si>
    <t xml:space="preserve">Vgrajevanje nosilne plasti bituminiziranega prodca  AC 16 surf B 50/70, A4 v uvaljani debelini 6 cm. </t>
  </si>
  <si>
    <t>3.4</t>
  </si>
  <si>
    <t>Čiščenje in premaz stikov z bitumensko emulzijo.</t>
  </si>
  <si>
    <t>3.5</t>
  </si>
  <si>
    <t>4.0</t>
  </si>
  <si>
    <t>OSTALA DELA</t>
  </si>
  <si>
    <t>4.1</t>
  </si>
  <si>
    <t>Nepredvidena dela 5%</t>
  </si>
  <si>
    <t>%</t>
  </si>
  <si>
    <t>Vse skupaj brez DDV:</t>
  </si>
  <si>
    <t>Opomba:</t>
  </si>
  <si>
    <t xml:space="preserve"> - Končni obračun se izvede po dejanskih izmerah vgrajenih količin. </t>
  </si>
  <si>
    <t xml:space="preserve">Vgradnja spodnjega ustroja ceste iz zmrzlinsko odpornega lomljenca frakcije 0-63 mm v debelini 25 cm s komprimiranjem. </t>
  </si>
  <si>
    <t>Vgradnja gornjega ustroja ceste iz tamponskega prodca, frakcije 0-32 mm v debelini 15 cm s komprimiranjem.</t>
  </si>
  <si>
    <t>Izdelava prepustov iz betonskih cevi fi 50 cm na posteljico iz betona in obbetoniranjem, z betonom C16 /20.</t>
  </si>
  <si>
    <t>Nasipavanje bankin v širini 0,5 m in uvaljani debelini 6 cm iz tamponskega prodca TD32 (magmatskega lomljenca) frakcije 0-32 mm,  in utrditev z valjanjem.</t>
  </si>
  <si>
    <t xml:space="preserve">Priprava in izdelava mulde širine 0,5 m iz nosilne plasti bituminiziranega prodca AC 16 surf B 50/70, A4 v uvaljani debelini 6 cm. </t>
  </si>
  <si>
    <t>3.6</t>
  </si>
  <si>
    <t>Rezanje asfalta</t>
  </si>
  <si>
    <t>3.3</t>
  </si>
  <si>
    <t>Izdelava poševne vtočne in iztočne betonske glave na prepustih.</t>
  </si>
  <si>
    <t>2.2</t>
  </si>
  <si>
    <t>Vgradnja betonskih jaškov fi 60 cm, globine do 1,5 m na plast betona 15 cm, C16/20 z armiranobetonskim vencem pokrova in LTŽ povoznim pokrovom fi 600, s priključevanjem na kanalizacijske cevi in izvedbo izreza za vtok mulde.</t>
  </si>
  <si>
    <t>2.3</t>
  </si>
  <si>
    <t>Ocena stroškov</t>
  </si>
  <si>
    <t>Obe KS skupaj: Lenart in Voličina</t>
  </si>
  <si>
    <t>KS</t>
  </si>
  <si>
    <t>Lenart</t>
  </si>
  <si>
    <t>Voličina</t>
  </si>
  <si>
    <t>Skupna dolžina makadamskih odsekov predvidenih za asfaltiranje [m]</t>
  </si>
  <si>
    <t>"tekoči stroški"</t>
  </si>
  <si>
    <t>"fiksni stroški"</t>
  </si>
  <si>
    <t xml:space="preserve">Skupna ocena stroškov izvedbe in asfaltiranja cestnih odsekov </t>
  </si>
  <si>
    <t>Izkop zemljine 3. kategorije za jaške, poglobitve drenaž, prepuste in odvoz odvečnega materiala na trajno deponijo.</t>
  </si>
  <si>
    <t>Izkop-odriv robov z grederjem zemljine 3. kat in obstoječega nasutja ceste in odvoz odvečnega materiala na trajno deponijo.</t>
  </si>
  <si>
    <t>1.7</t>
  </si>
  <si>
    <t>Zg. Voličina 101 D</t>
  </si>
  <si>
    <t>Vse skupaj za 1 odsek</t>
  </si>
  <si>
    <t>Program obnove občinskih cest_OBR-1/10</t>
  </si>
  <si>
    <t>Vgraditev PE drenažnih rebrastih kanalizacijskih  cevi DN 100, v posteljico, stranskin zasipom in prekritjem iz peska frakcije 8-16 mm, 0,2 m3/m1.</t>
  </si>
  <si>
    <t xml:space="preserve">Program obnove občinskih cest_OBR-1/10 </t>
  </si>
  <si>
    <r>
      <t>Vse skupaj za 1m</t>
    </r>
    <r>
      <rPr>
        <b/>
        <vertAlign val="superscript"/>
        <sz val="10"/>
        <color theme="5" tint="-0.499984740745262"/>
        <rFont val="Arial"/>
        <family val="2"/>
      </rPr>
      <t>1</t>
    </r>
    <r>
      <rPr>
        <b/>
        <sz val="10"/>
        <color theme="5" tint="-0.499984740745262"/>
        <rFont val="Arial"/>
        <family val="2"/>
      </rPr>
      <t xml:space="preserve"> ceste v širini asfalta 3,0m</t>
    </r>
  </si>
  <si>
    <t xml:space="preserve"> - V času gradnje si naročnik pridržuje pravico do sprememb kot npr. širitev ali zoženje profilov - asflatne površine, določitev dodatnih prepustov ali podaljšanj priključkov, obračun po enoti mere vgrajenih količin obstoječega popisa in postavk.</t>
  </si>
  <si>
    <r>
      <t>Popis del za izračun ocene stroškov za 1m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ceste v širini asfalta 3,0m</t>
    </r>
  </si>
  <si>
    <t>Cesta do stanovanjskega objekta Najžar, Zgornja Voličina 101 D</t>
  </si>
  <si>
    <t>Dovoz zemlje in planiranje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</si>
</sst>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.0"/>
    <numFmt numFmtId="165" formatCode="0.0%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trike/>
      <sz val="10"/>
      <color theme="1"/>
      <name val="Arial"/>
      <family val="2"/>
    </font>
    <font>
      <b/>
      <strike/>
      <sz val="10"/>
      <name val="Arial"/>
      <family val="2"/>
    </font>
    <font>
      <strike/>
      <sz val="10"/>
      <color theme="1"/>
      <name val="Arial"/>
      <family val="2"/>
    </font>
    <font>
      <strike/>
      <sz val="10"/>
      <name val="Arial"/>
      <family val="2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b/>
      <sz val="10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b/>
      <vertAlign val="superscript"/>
      <sz val="10"/>
      <color theme="5" tint="-0.499984740745262"/>
      <name val="Arial"/>
      <family val="2"/>
    </font>
    <font>
      <sz val="11"/>
      <color theme="5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7">
    <xf numFmtId="0" fontId="0" fillId="0" borderId="0" xfId="0"/>
    <xf numFmtId="44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7" fontId="8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8" fillId="0" borderId="0" xfId="0" quotePrefix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horizontal="center"/>
    </xf>
    <xf numFmtId="44" fontId="11" fillId="0" borderId="0" xfId="1" applyFont="1" applyBorder="1"/>
    <xf numFmtId="0" fontId="12" fillId="0" borderId="0" xfId="0" quotePrefix="1" applyFont="1" applyBorder="1" applyAlignment="1">
      <alignment horizontal="right" vertical="top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quotePrefix="1" applyFont="1" applyBorder="1" applyAlignment="1">
      <alignment horizontal="right" vertical="top"/>
    </xf>
    <xf numFmtId="0" fontId="13" fillId="0" borderId="0" xfId="0" applyFont="1" applyBorder="1" applyAlignment="1">
      <alignment horizontal="left" vertical="top" wrapText="1"/>
    </xf>
    <xf numFmtId="44" fontId="13" fillId="0" borderId="0" xfId="1" applyFont="1" applyBorder="1"/>
    <xf numFmtId="44" fontId="12" fillId="0" borderId="0" xfId="1" applyFont="1" applyBorder="1"/>
    <xf numFmtId="0" fontId="12" fillId="0" borderId="0" xfId="0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44" fontId="14" fillId="0" borderId="0" xfId="0" applyNumberFormat="1" applyFont="1"/>
    <xf numFmtId="44" fontId="13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justify" vertical="justify"/>
    </xf>
    <xf numFmtId="0" fontId="18" fillId="0" borderId="0" xfId="0" applyFont="1" applyAlignment="1">
      <alignment horizontal="center"/>
    </xf>
    <xf numFmtId="0" fontId="18" fillId="0" borderId="0" xfId="0" applyFont="1"/>
    <xf numFmtId="44" fontId="18" fillId="0" borderId="0" xfId="0" applyNumberFormat="1" applyFont="1"/>
    <xf numFmtId="0" fontId="16" fillId="0" borderId="0" xfId="0" applyFont="1" applyAlignment="1">
      <alignment horizontal="right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left" vertical="top" wrapText="1"/>
    </xf>
    <xf numFmtId="44" fontId="0" fillId="0" borderId="0" xfId="0" applyNumberFormat="1"/>
    <xf numFmtId="0" fontId="4" fillId="0" borderId="0" xfId="0" applyFont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44" fontId="12" fillId="0" borderId="6" xfId="1" applyFont="1" applyBorder="1"/>
    <xf numFmtId="0" fontId="20" fillId="0" borderId="0" xfId="0" applyFont="1"/>
    <xf numFmtId="0" fontId="1" fillId="0" borderId="0" xfId="0" applyFont="1" applyAlignment="1">
      <alignment horizontal="right" vertical="center"/>
    </xf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4" fontId="0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4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justify" vertical="justify"/>
    </xf>
    <xf numFmtId="0" fontId="25" fillId="0" borderId="0" xfId="0" quotePrefix="1" applyFont="1" applyBorder="1" applyAlignment="1">
      <alignment horizontal="right" vertical="top"/>
    </xf>
    <xf numFmtId="2" fontId="25" fillId="0" borderId="0" xfId="0" applyNumberFormat="1" applyFont="1" applyBorder="1" applyAlignment="1">
      <alignment vertical="top" wrapText="1"/>
    </xf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0" xfId="0" quotePrefix="1" applyFont="1" applyBorder="1" applyAlignment="1">
      <alignment horizontal="right" vertical="top"/>
    </xf>
    <xf numFmtId="0" fontId="26" fillId="0" borderId="0" xfId="0" applyFont="1" applyBorder="1" applyAlignment="1">
      <alignment horizontal="left" vertical="top" wrapText="1"/>
    </xf>
    <xf numFmtId="2" fontId="26" fillId="0" borderId="0" xfId="0" applyNumberFormat="1" applyFont="1" applyBorder="1" applyAlignment="1">
      <alignment horizontal="center"/>
    </xf>
    <xf numFmtId="44" fontId="26" fillId="0" borderId="0" xfId="1" applyFont="1" applyBorder="1"/>
    <xf numFmtId="164" fontId="26" fillId="0" borderId="0" xfId="0" applyNumberFormat="1" applyFont="1" applyBorder="1" applyAlignment="1">
      <alignment horizontal="center"/>
    </xf>
    <xf numFmtId="44" fontId="25" fillId="0" borderId="0" xfId="0" applyNumberFormat="1" applyFont="1"/>
    <xf numFmtId="0" fontId="25" fillId="0" borderId="0" xfId="0" applyFont="1" applyBorder="1"/>
    <xf numFmtId="0" fontId="26" fillId="0" borderId="0" xfId="0" applyFont="1" applyAlignment="1">
      <alignment horizontal="center"/>
    </xf>
    <xf numFmtId="44" fontId="26" fillId="0" borderId="0" xfId="0" applyNumberFormat="1" applyFont="1" applyBorder="1" applyAlignment="1">
      <alignment horizontal="center"/>
    </xf>
    <xf numFmtId="44" fontId="25" fillId="0" borderId="0" xfId="1" applyFont="1" applyBorder="1"/>
    <xf numFmtId="0" fontId="25" fillId="0" borderId="0" xfId="0" applyFont="1" applyBorder="1" applyAlignment="1">
      <alignment horizontal="justify" vertical="justify"/>
    </xf>
    <xf numFmtId="4" fontId="26" fillId="0" borderId="0" xfId="0" applyNumberFormat="1" applyFont="1" applyBorder="1" applyAlignment="1" applyProtection="1">
      <alignment horizontal="center"/>
      <protection locked="0"/>
    </xf>
    <xf numFmtId="4" fontId="26" fillId="0" borderId="0" xfId="0" applyNumberFormat="1" applyFont="1" applyBorder="1" applyAlignment="1"/>
    <xf numFmtId="0" fontId="26" fillId="0" borderId="0" xfId="0" applyFont="1"/>
    <xf numFmtId="165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25" fillId="0" borderId="1" xfId="0" applyFont="1" applyBorder="1"/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44" fontId="25" fillId="0" borderId="3" xfId="1" applyFont="1" applyBorder="1"/>
    <xf numFmtId="0" fontId="28" fillId="0" borderId="0" xfId="0" applyFont="1"/>
    <xf numFmtId="44" fontId="26" fillId="0" borderId="0" xfId="1" applyFont="1" applyBorder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44" fontId="13" fillId="0" borderId="0" xfId="1" applyFont="1" applyBorder="1" applyProtection="1">
      <protection locked="0"/>
    </xf>
    <xf numFmtId="44" fontId="12" fillId="0" borderId="0" xfId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26" fillId="0" borderId="0" xfId="0" applyFont="1" applyBorder="1" applyProtection="1">
      <protection locked="0"/>
    </xf>
    <xf numFmtId="44" fontId="26" fillId="0" borderId="0" xfId="1" applyFont="1" applyBorder="1" applyAlignment="1" applyProtection="1">
      <alignment horizontal="center"/>
      <protection locked="0"/>
    </xf>
    <xf numFmtId="44" fontId="25" fillId="0" borderId="0" xfId="1" applyFont="1" applyBorder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44" fontId="13" fillId="0" borderId="0" xfId="1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44" fontId="2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4" fontId="7" fillId="0" borderId="0" xfId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44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2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C13" sqref="C13"/>
    </sheetView>
  </sheetViews>
  <sheetFormatPr defaultRowHeight="15" x14ac:dyDescent="0.25"/>
  <cols>
    <col min="1" max="1" width="10.28515625" customWidth="1"/>
    <col min="2" max="2" width="35.28515625" customWidth="1"/>
    <col min="3" max="3" width="29" bestFit="1" customWidth="1"/>
    <col min="4" max="4" width="19.85546875" customWidth="1"/>
  </cols>
  <sheetData>
    <row r="1" spans="1:7" x14ac:dyDescent="0.25">
      <c r="A1" s="61" t="s">
        <v>168</v>
      </c>
      <c r="B1" s="61"/>
      <c r="C1" s="61"/>
    </row>
    <row r="2" spans="1:7" x14ac:dyDescent="0.25">
      <c r="A2" s="61"/>
      <c r="B2" s="61"/>
      <c r="C2" s="61"/>
    </row>
    <row r="3" spans="1:7" x14ac:dyDescent="0.25">
      <c r="A3" s="61" t="s">
        <v>155</v>
      </c>
      <c r="B3" s="62"/>
      <c r="C3" s="61"/>
    </row>
    <row r="4" spans="1:7" x14ac:dyDescent="0.25">
      <c r="A4" s="61"/>
      <c r="B4" s="61"/>
      <c r="C4" s="61"/>
    </row>
    <row r="5" spans="1:7" ht="45" x14ac:dyDescent="0.25">
      <c r="A5" s="63" t="s">
        <v>156</v>
      </c>
      <c r="B5" s="64" t="s">
        <v>159</v>
      </c>
      <c r="C5" s="64" t="s">
        <v>162</v>
      </c>
      <c r="D5" s="5"/>
      <c r="E5" s="6"/>
      <c r="F5" s="7"/>
      <c r="G5" s="5"/>
    </row>
    <row r="6" spans="1:7" x14ac:dyDescent="0.25">
      <c r="A6" s="65" t="s">
        <v>157</v>
      </c>
      <c r="B6" s="66">
        <f>'KS Lenart'!E20</f>
        <v>4254</v>
      </c>
      <c r="C6" s="67">
        <f>'KS Lenart'!G20</f>
        <v>0</v>
      </c>
      <c r="D6" s="9"/>
      <c r="E6" s="8"/>
      <c r="F6" s="10"/>
      <c r="G6" s="52"/>
    </row>
    <row r="7" spans="1:7" x14ac:dyDescent="0.25">
      <c r="A7" s="65" t="s">
        <v>158</v>
      </c>
      <c r="B7" s="66">
        <f>'KS Voličina'!E24</f>
        <v>3716</v>
      </c>
      <c r="C7" s="67">
        <f>'KS Voličina'!G24</f>
        <v>0</v>
      </c>
      <c r="D7" s="8"/>
      <c r="E7" s="13"/>
      <c r="G7" s="52"/>
    </row>
    <row r="8" spans="1:7" x14ac:dyDescent="0.25">
      <c r="A8" s="65"/>
      <c r="B8" s="66"/>
      <c r="C8" s="67"/>
      <c r="D8" s="8"/>
      <c r="E8" s="13"/>
      <c r="G8" s="52"/>
    </row>
    <row r="9" spans="1:7" x14ac:dyDescent="0.25">
      <c r="A9" s="65"/>
      <c r="B9" s="68" t="s">
        <v>139</v>
      </c>
      <c r="C9" s="69">
        <f>SUM(C6:C7)</f>
        <v>0</v>
      </c>
      <c r="D9" s="8"/>
      <c r="E9" s="8"/>
      <c r="F9" s="7"/>
      <c r="G9" s="52"/>
    </row>
    <row r="10" spans="1:7" x14ac:dyDescent="0.25">
      <c r="A10" s="65"/>
      <c r="B10" s="112"/>
      <c r="C10" s="113"/>
      <c r="D10" s="8"/>
      <c r="E10" s="13"/>
      <c r="F10" s="7"/>
      <c r="G10" s="52"/>
    </row>
    <row r="11" spans="1:7" x14ac:dyDescent="0.25">
      <c r="A11" s="65"/>
      <c r="B11" s="112"/>
      <c r="C11" s="113"/>
      <c r="D11" s="8"/>
      <c r="E11" s="13"/>
      <c r="F11" s="10"/>
      <c r="G11" s="52"/>
    </row>
    <row r="12" spans="1:7" x14ac:dyDescent="0.25">
      <c r="A12" s="8"/>
      <c r="B12" s="114"/>
      <c r="C12" s="114"/>
      <c r="D12" s="8"/>
      <c r="E12" s="13"/>
      <c r="F12" s="10"/>
      <c r="G12" s="52"/>
    </row>
    <row r="13" spans="1:7" x14ac:dyDescent="0.25">
      <c r="A13" s="8"/>
      <c r="B13" s="114"/>
      <c r="C13" s="114"/>
      <c r="D13" s="8"/>
      <c r="E13" s="13"/>
      <c r="F13" s="10"/>
      <c r="G13" s="52"/>
    </row>
    <row r="14" spans="1:7" x14ac:dyDescent="0.25">
      <c r="A14" s="8"/>
      <c r="B14" s="114"/>
      <c r="C14" s="114"/>
      <c r="D14" s="8"/>
      <c r="E14" s="13"/>
      <c r="F14" s="7"/>
      <c r="G14" s="52"/>
    </row>
    <row r="15" spans="1:7" x14ac:dyDescent="0.25">
      <c r="A15" s="8"/>
      <c r="B15" s="114"/>
      <c r="C15" s="114"/>
      <c r="D15" s="8"/>
      <c r="E15" s="8"/>
      <c r="F15" s="7"/>
      <c r="G15" s="52"/>
    </row>
    <row r="16" spans="1:7" x14ac:dyDescent="0.25">
      <c r="A16" s="8"/>
      <c r="B16" s="114"/>
      <c r="C16" s="114"/>
      <c r="D16" s="8"/>
      <c r="E16" s="8"/>
      <c r="F16" s="7"/>
      <c r="G16" s="52"/>
    </row>
    <row r="17" spans="1:7" x14ac:dyDescent="0.25">
      <c r="A17" s="8"/>
      <c r="B17" s="114"/>
      <c r="C17" s="114"/>
      <c r="D17" s="8"/>
      <c r="E17" s="13"/>
      <c r="F17" s="7"/>
      <c r="G17" s="52"/>
    </row>
    <row r="18" spans="1:7" x14ac:dyDescent="0.25">
      <c r="A18" s="8"/>
      <c r="B18" s="114"/>
      <c r="C18" s="114"/>
      <c r="D18" s="8"/>
      <c r="E18" s="8"/>
      <c r="F18" s="7"/>
      <c r="G18" s="52"/>
    </row>
    <row r="19" spans="1:7" x14ac:dyDescent="0.25">
      <c r="A19" s="8"/>
      <c r="B19" s="114"/>
      <c r="C19" s="114"/>
      <c r="D19" s="8"/>
      <c r="E19" s="8"/>
      <c r="F19" s="7"/>
      <c r="G19" s="52"/>
    </row>
    <row r="20" spans="1:7" x14ac:dyDescent="0.25">
      <c r="A20" s="8"/>
      <c r="B20" s="114"/>
      <c r="C20" s="115"/>
      <c r="D20" s="8"/>
      <c r="E20" s="8"/>
      <c r="F20" s="10"/>
      <c r="G20" s="52"/>
    </row>
    <row r="21" spans="1:7" x14ac:dyDescent="0.25">
      <c r="A21" s="8"/>
      <c r="B21" s="114"/>
      <c r="C21" s="114"/>
      <c r="D21" s="11"/>
      <c r="E21" s="5"/>
      <c r="F21" s="7"/>
      <c r="G21" s="1"/>
    </row>
    <row r="22" spans="1:7" x14ac:dyDescent="0.25">
      <c r="A22" s="8"/>
      <c r="B22" s="115"/>
      <c r="C22" s="114"/>
      <c r="D22" s="8"/>
      <c r="E22" s="8"/>
      <c r="F22" s="7"/>
      <c r="G22" s="52"/>
    </row>
    <row r="23" spans="1:7" x14ac:dyDescent="0.25">
      <c r="A23" s="8"/>
      <c r="B23" s="116"/>
      <c r="C23" s="114"/>
      <c r="D23" s="8"/>
      <c r="E23" s="8"/>
      <c r="F23" s="53"/>
      <c r="G23" s="52"/>
    </row>
  </sheetData>
  <sheetProtection algorithmName="SHA-512" hashValue="10z+ocKCRvAz6q8I3Aya4eqvixvdYuQqXUh20stCVuQsCv3H7BZLQ65VFhTFLO2Vcex37gg1sB5umpwuRRp78A==" saltValue="6hBa+LI5rhsoYtK5zM35z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F21" sqref="F21"/>
    </sheetView>
  </sheetViews>
  <sheetFormatPr defaultRowHeight="15" x14ac:dyDescent="0.25"/>
  <cols>
    <col min="1" max="1" width="5.85546875" customWidth="1"/>
    <col min="2" max="2" width="32.7109375" bestFit="1" customWidth="1"/>
    <col min="3" max="3" width="26.85546875" customWidth="1"/>
    <col min="4" max="4" width="15.42578125" bestFit="1" customWidth="1"/>
    <col min="5" max="5" width="19.140625" customWidth="1"/>
    <col min="6" max="6" width="4.85546875" customWidth="1"/>
    <col min="7" max="7" width="13.140625" bestFit="1" customWidth="1"/>
    <col min="8" max="8" width="12.5703125" customWidth="1"/>
  </cols>
  <sheetData>
    <row r="1" spans="1:8" x14ac:dyDescent="0.25">
      <c r="A1" t="s">
        <v>168</v>
      </c>
    </row>
    <row r="3" spans="1:8" x14ac:dyDescent="0.25">
      <c r="A3" t="s">
        <v>52</v>
      </c>
      <c r="B3" s="2"/>
    </row>
    <row r="5" spans="1:8" ht="36" x14ac:dyDescent="0.25">
      <c r="A5" s="5" t="s">
        <v>6</v>
      </c>
      <c r="B5" s="5" t="s">
        <v>9</v>
      </c>
      <c r="C5" s="5" t="s">
        <v>8</v>
      </c>
      <c r="D5" s="5" t="s">
        <v>7</v>
      </c>
      <c r="E5" s="6" t="s">
        <v>35</v>
      </c>
      <c r="F5" s="7"/>
      <c r="G5" s="5" t="s">
        <v>154</v>
      </c>
      <c r="H5" s="6"/>
    </row>
    <row r="6" spans="1:8" ht="36" x14ac:dyDescent="0.25">
      <c r="A6" s="8">
        <v>1</v>
      </c>
      <c r="B6" s="9" t="s">
        <v>57</v>
      </c>
      <c r="C6" s="9" t="s">
        <v>56</v>
      </c>
      <c r="D6" s="9" t="s">
        <v>54</v>
      </c>
      <c r="E6" s="70">
        <f>598+47</f>
        <v>645</v>
      </c>
      <c r="F6" s="10"/>
      <c r="G6" s="52">
        <f>E6*'Popis del-ocena stroškov'!F55+'Popis del-ocena stroškov'!F56</f>
        <v>0</v>
      </c>
      <c r="H6" s="52"/>
    </row>
    <row r="7" spans="1:8" ht="24" x14ac:dyDescent="0.25">
      <c r="A7" s="8">
        <v>2</v>
      </c>
      <c r="B7" s="9" t="s">
        <v>59</v>
      </c>
      <c r="C7" s="9" t="s">
        <v>60</v>
      </c>
      <c r="D7" s="8" t="s">
        <v>61</v>
      </c>
      <c r="E7" s="70">
        <f>319+(753-594)</f>
        <v>478</v>
      </c>
      <c r="G7" s="52">
        <f>E7*'Popis del-ocena stroškov'!F55+'Popis del-ocena stroškov'!F56</f>
        <v>0</v>
      </c>
      <c r="H7" s="52"/>
    </row>
    <row r="8" spans="1:8" ht="24" x14ac:dyDescent="0.25">
      <c r="A8" s="8">
        <v>3</v>
      </c>
      <c r="B8" s="9" t="s">
        <v>62</v>
      </c>
      <c r="C8" s="9" t="s">
        <v>63</v>
      </c>
      <c r="D8" s="8" t="s">
        <v>64</v>
      </c>
      <c r="E8" s="70">
        <v>276</v>
      </c>
      <c r="F8" s="7"/>
      <c r="G8" s="52">
        <f>E8*'Popis del-ocena stroškov'!F55+'Popis del-ocena stroškov'!F56</f>
        <v>0</v>
      </c>
      <c r="H8" s="52"/>
    </row>
    <row r="9" spans="1:8" ht="24" x14ac:dyDescent="0.25">
      <c r="A9" s="8">
        <v>4</v>
      </c>
      <c r="B9" s="9" t="s">
        <v>44</v>
      </c>
      <c r="C9" s="9" t="s">
        <v>65</v>
      </c>
      <c r="D9" s="8" t="s">
        <v>66</v>
      </c>
      <c r="E9" s="70">
        <v>126</v>
      </c>
      <c r="F9" s="7"/>
      <c r="G9" s="52">
        <f>E9*'Popis del-ocena stroškov'!F55+'Popis del-ocena stroškov'!F56</f>
        <v>0</v>
      </c>
      <c r="H9" s="52"/>
    </row>
    <row r="10" spans="1:8" ht="24" x14ac:dyDescent="0.25">
      <c r="A10" s="8">
        <v>5</v>
      </c>
      <c r="B10" s="9" t="s">
        <v>67</v>
      </c>
      <c r="C10" s="9" t="s">
        <v>68</v>
      </c>
      <c r="D10" s="8" t="s">
        <v>69</v>
      </c>
      <c r="E10" s="70">
        <f>977-650</f>
        <v>327</v>
      </c>
      <c r="F10" s="10"/>
      <c r="G10" s="52">
        <f>E10*'Popis del-ocena stroškov'!F55+'Popis del-ocena stroškov'!F56</f>
        <v>0</v>
      </c>
      <c r="H10" s="52"/>
    </row>
    <row r="11" spans="1:8" ht="24" x14ac:dyDescent="0.25">
      <c r="A11" s="8">
        <v>6</v>
      </c>
      <c r="B11" s="9" t="s">
        <v>71</v>
      </c>
      <c r="C11" s="9" t="s">
        <v>70</v>
      </c>
      <c r="D11" s="8" t="s">
        <v>72</v>
      </c>
      <c r="E11" s="70">
        <v>372</v>
      </c>
      <c r="F11" s="10"/>
      <c r="G11" s="52">
        <f>E11*'Popis del-ocena stroškov'!F55+'Popis del-ocena stroškov'!F56</f>
        <v>0</v>
      </c>
      <c r="H11" s="52"/>
    </row>
    <row r="12" spans="1:8" ht="24" x14ac:dyDescent="0.25">
      <c r="A12" s="8">
        <v>7</v>
      </c>
      <c r="B12" s="9" t="s">
        <v>74</v>
      </c>
      <c r="C12" s="9" t="s">
        <v>73</v>
      </c>
      <c r="D12" s="8" t="s">
        <v>75</v>
      </c>
      <c r="E12" s="70">
        <v>297</v>
      </c>
      <c r="F12" s="10"/>
      <c r="G12" s="52">
        <f>E12*'Popis del-ocena stroškov'!F55+'Popis del-ocena stroškov'!F56</f>
        <v>0</v>
      </c>
      <c r="H12" s="52"/>
    </row>
    <row r="13" spans="1:8" ht="24" x14ac:dyDescent="0.25">
      <c r="A13" s="8">
        <v>8</v>
      </c>
      <c r="B13" s="9" t="s">
        <v>78</v>
      </c>
      <c r="C13" s="9" t="s">
        <v>76</v>
      </c>
      <c r="D13" s="8" t="s">
        <v>77</v>
      </c>
      <c r="E13" s="70">
        <v>241</v>
      </c>
      <c r="F13" s="7"/>
      <c r="G13" s="52">
        <f>E13*'Popis del-ocena stroškov'!F55+'Popis del-ocena stroškov'!F56</f>
        <v>0</v>
      </c>
      <c r="H13" s="52"/>
    </row>
    <row r="14" spans="1:8" ht="24" x14ac:dyDescent="0.25">
      <c r="A14" s="8">
        <v>9</v>
      </c>
      <c r="B14" s="9" t="s">
        <v>80</v>
      </c>
      <c r="C14" s="9" t="s">
        <v>79</v>
      </c>
      <c r="D14" s="8" t="s">
        <v>81</v>
      </c>
      <c r="E14" s="70">
        <v>114</v>
      </c>
      <c r="F14" s="7"/>
      <c r="G14" s="52">
        <f>E14*'Popis del-ocena stroškov'!F55+'Popis del-ocena stroškov'!F56</f>
        <v>0</v>
      </c>
      <c r="H14" s="52"/>
    </row>
    <row r="15" spans="1:8" ht="24" x14ac:dyDescent="0.25">
      <c r="A15" s="8">
        <v>10</v>
      </c>
      <c r="B15" s="9" t="s">
        <v>83</v>
      </c>
      <c r="C15" s="9" t="s">
        <v>82</v>
      </c>
      <c r="D15" s="8" t="s">
        <v>84</v>
      </c>
      <c r="E15" s="70">
        <f>308+39</f>
        <v>347</v>
      </c>
      <c r="F15" s="7"/>
      <c r="G15" s="52">
        <f>E15*'Popis del-ocena stroškov'!F55+'Popis del-ocena stroškov'!F56</f>
        <v>0</v>
      </c>
      <c r="H15" s="52"/>
    </row>
    <row r="16" spans="1:8" ht="32.25" customHeight="1" x14ac:dyDescent="0.25">
      <c r="A16" s="8">
        <v>11</v>
      </c>
      <c r="B16" s="9" t="s">
        <v>86</v>
      </c>
      <c r="C16" s="9" t="s">
        <v>85</v>
      </c>
      <c r="D16" s="8" t="s">
        <v>87</v>
      </c>
      <c r="E16" s="70">
        <f>491+155</f>
        <v>646</v>
      </c>
      <c r="F16" s="7"/>
      <c r="G16" s="52">
        <f>E16*'Popis del-ocena stroškov'!F55+'Popis del-ocena stroškov'!F56</f>
        <v>0</v>
      </c>
      <c r="H16" s="52"/>
    </row>
    <row r="17" spans="1:8" ht="28.5" customHeight="1" x14ac:dyDescent="0.25">
      <c r="A17" s="8">
        <v>12</v>
      </c>
      <c r="B17" s="9" t="s">
        <v>88</v>
      </c>
      <c r="C17" s="9" t="s">
        <v>89</v>
      </c>
      <c r="D17" s="8" t="s">
        <v>90</v>
      </c>
      <c r="E17" s="70">
        <f>306+79</f>
        <v>385</v>
      </c>
      <c r="F17" s="7"/>
      <c r="G17" s="52">
        <f>E17*'Popis del-ocena stroškov'!F55+'Popis del-ocena stroškov'!F56</f>
        <v>0</v>
      </c>
      <c r="H17" s="52"/>
    </row>
    <row r="18" spans="1:8" x14ac:dyDescent="0.25">
      <c r="A18" s="8"/>
      <c r="B18" s="9"/>
      <c r="C18" s="9"/>
      <c r="D18" s="8"/>
      <c r="E18" s="8"/>
      <c r="F18" s="7"/>
      <c r="G18" s="52"/>
      <c r="H18" s="52"/>
    </row>
    <row r="19" spans="1:8" x14ac:dyDescent="0.25">
      <c r="A19" s="8"/>
      <c r="B19" s="9"/>
      <c r="C19" s="12"/>
      <c r="D19" s="8"/>
      <c r="E19" s="8"/>
      <c r="F19" s="10"/>
      <c r="G19" s="52"/>
      <c r="H19" s="52"/>
    </row>
    <row r="20" spans="1:8" x14ac:dyDescent="0.25">
      <c r="A20" s="8"/>
      <c r="B20" s="9"/>
      <c r="C20" s="9"/>
      <c r="D20" s="59" t="s">
        <v>45</v>
      </c>
      <c r="E20" s="3">
        <f>SUM(E6:E17)</f>
        <v>4254</v>
      </c>
      <c r="F20" s="60"/>
      <c r="G20" s="1">
        <f>SUM(G6:G17)</f>
        <v>0</v>
      </c>
      <c r="H20" s="52"/>
    </row>
    <row r="21" spans="1:8" x14ac:dyDescent="0.25">
      <c r="A21" s="116"/>
      <c r="B21" s="115"/>
      <c r="C21" s="114"/>
      <c r="D21" s="117"/>
      <c r="E21" s="117"/>
      <c r="F21" s="118"/>
      <c r="G21" s="119"/>
      <c r="H21" s="52"/>
    </row>
    <row r="22" spans="1:8" x14ac:dyDescent="0.25">
      <c r="A22" s="116"/>
      <c r="B22" s="116"/>
      <c r="C22" s="114"/>
      <c r="D22" s="117"/>
      <c r="E22" s="117"/>
      <c r="F22" s="120"/>
      <c r="G22" s="119"/>
    </row>
    <row r="23" spans="1:8" x14ac:dyDescent="0.25">
      <c r="A23" s="116"/>
      <c r="B23" s="116"/>
      <c r="C23" s="114"/>
      <c r="D23" s="116"/>
      <c r="E23" s="116"/>
      <c r="F23" s="121"/>
      <c r="G23" s="122"/>
    </row>
    <row r="24" spans="1:8" x14ac:dyDescent="0.25">
      <c r="A24" s="116"/>
      <c r="B24" s="116"/>
      <c r="C24" s="114"/>
      <c r="D24" s="122"/>
      <c r="E24" s="122"/>
      <c r="F24" s="121"/>
      <c r="G24" s="122"/>
    </row>
    <row r="25" spans="1:8" x14ac:dyDescent="0.25">
      <c r="A25" s="116"/>
      <c r="B25" s="114"/>
      <c r="C25" s="122"/>
      <c r="D25" s="116"/>
      <c r="E25" s="116"/>
      <c r="F25" s="121"/>
      <c r="G25" s="122"/>
    </row>
    <row r="26" spans="1:8" x14ac:dyDescent="0.25">
      <c r="A26" s="116"/>
      <c r="B26" s="116"/>
      <c r="C26" s="114"/>
      <c r="D26" s="116"/>
      <c r="E26" s="116"/>
      <c r="F26" s="121"/>
      <c r="G26" s="122"/>
    </row>
    <row r="27" spans="1:8" x14ac:dyDescent="0.25">
      <c r="A27" s="116"/>
      <c r="B27" s="116"/>
      <c r="C27" s="114"/>
      <c r="D27" s="116"/>
      <c r="E27" s="116"/>
      <c r="F27" s="121"/>
      <c r="G27" s="122"/>
    </row>
    <row r="28" spans="1:8" x14ac:dyDescent="0.25">
      <c r="A28" s="123"/>
      <c r="B28" s="123"/>
      <c r="C28" s="123"/>
      <c r="D28" s="123"/>
      <c r="E28" s="123"/>
      <c r="F28" s="122"/>
      <c r="G28" s="122"/>
    </row>
    <row r="29" spans="1:8" x14ac:dyDescent="0.25">
      <c r="A29" s="4"/>
      <c r="B29" s="123"/>
      <c r="C29" s="123"/>
      <c r="D29" s="123"/>
      <c r="E29" s="123"/>
      <c r="F29" s="122"/>
      <c r="G29" s="122"/>
    </row>
    <row r="30" spans="1:8" x14ac:dyDescent="0.25">
      <c r="A30" s="4"/>
      <c r="B30" s="4"/>
      <c r="C30" s="4"/>
      <c r="D30" s="4"/>
      <c r="E30" s="4"/>
    </row>
    <row r="31" spans="1:8" x14ac:dyDescent="0.25">
      <c r="A31" s="4"/>
      <c r="B31" s="4"/>
      <c r="C31" s="4"/>
      <c r="D31" s="4"/>
      <c r="E31" s="4"/>
    </row>
    <row r="32" spans="1:8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</row>
    <row r="36" spans="1:5" x14ac:dyDescent="0.25">
      <c r="A36" s="4"/>
    </row>
    <row r="37" spans="1:5" x14ac:dyDescent="0.25">
      <c r="A37" s="4"/>
    </row>
    <row r="38" spans="1:5" x14ac:dyDescent="0.25">
      <c r="A38" s="4"/>
    </row>
    <row r="39" spans="1:5" x14ac:dyDescent="0.25">
      <c r="A39" s="4"/>
    </row>
    <row r="40" spans="1:5" x14ac:dyDescent="0.25">
      <c r="A40" s="4"/>
    </row>
  </sheetData>
  <sheetProtection algorithmName="SHA-512" hashValue="SK765zhF9khKFrfpnyPsPzHfFM+hUeZuIfjAPYcnsP9O1qssuYOuPK6mO7KdkklXFeKqSJNJLFougK16k8t+eQ==" saltValue="0xSLsSHaTnD/WWKKahfxoA==" spinCount="100000" sheet="1" objects="1" scenarios="1"/>
  <pageMargins left="0.7" right="0.7" top="0.75" bottom="0.75" header="0.3" footer="0.3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F25" sqref="F25"/>
    </sheetView>
  </sheetViews>
  <sheetFormatPr defaultRowHeight="15" x14ac:dyDescent="0.25"/>
  <cols>
    <col min="1" max="1" width="5.85546875" customWidth="1"/>
    <col min="2" max="2" width="27.5703125" customWidth="1"/>
    <col min="3" max="3" width="27.42578125" customWidth="1"/>
    <col min="4" max="4" width="14.7109375" bestFit="1" customWidth="1"/>
    <col min="5" max="5" width="19.140625" customWidth="1"/>
    <col min="6" max="6" width="5.140625" customWidth="1"/>
    <col min="7" max="7" width="13.140625" bestFit="1" customWidth="1"/>
    <col min="8" max="8" width="12.85546875" customWidth="1"/>
  </cols>
  <sheetData>
    <row r="1" spans="1:10" x14ac:dyDescent="0.25">
      <c r="A1" t="s">
        <v>170</v>
      </c>
    </row>
    <row r="3" spans="1:10" x14ac:dyDescent="0.25">
      <c r="A3" t="s">
        <v>53</v>
      </c>
    </row>
    <row r="5" spans="1:10" ht="36" x14ac:dyDescent="0.25">
      <c r="A5" s="5" t="s">
        <v>6</v>
      </c>
      <c r="B5" s="5" t="s">
        <v>9</v>
      </c>
      <c r="C5" s="5" t="s">
        <v>8</v>
      </c>
      <c r="D5" s="5" t="s">
        <v>7</v>
      </c>
      <c r="E5" s="6" t="s">
        <v>35</v>
      </c>
      <c r="F5" s="7"/>
      <c r="G5" s="5" t="s">
        <v>154</v>
      </c>
      <c r="H5" s="6"/>
      <c r="J5" s="10"/>
    </row>
    <row r="6" spans="1:10" ht="24" x14ac:dyDescent="0.25">
      <c r="A6" s="8">
        <v>1</v>
      </c>
      <c r="B6" s="9" t="s">
        <v>10</v>
      </c>
      <c r="C6" s="9" t="s">
        <v>55</v>
      </c>
      <c r="D6" s="9" t="s">
        <v>58</v>
      </c>
      <c r="E6" s="8">
        <v>212</v>
      </c>
      <c r="F6" s="10"/>
      <c r="G6" s="52">
        <f>E6*'Popis del-ocena stroškov'!F55+'Popis del-ocena stroškov'!F56</f>
        <v>0</v>
      </c>
      <c r="H6" s="52"/>
      <c r="J6" s="10"/>
    </row>
    <row r="7" spans="1:10" ht="24" x14ac:dyDescent="0.25">
      <c r="A7" s="8">
        <v>2</v>
      </c>
      <c r="B7" s="9" t="s">
        <v>11</v>
      </c>
      <c r="C7" s="9" t="s">
        <v>25</v>
      </c>
      <c r="D7" s="8" t="s">
        <v>48</v>
      </c>
      <c r="E7" s="8">
        <f>130+37</f>
        <v>167</v>
      </c>
      <c r="G7" s="52">
        <f>E7*'Popis del-ocena stroškov'!F55+'Popis del-ocena stroškov'!F56</f>
        <v>0</v>
      </c>
      <c r="H7" s="52"/>
    </row>
    <row r="8" spans="1:10" ht="24" x14ac:dyDescent="0.25">
      <c r="A8" s="8">
        <v>3</v>
      </c>
      <c r="B8" s="9" t="s">
        <v>12</v>
      </c>
      <c r="C8" s="9" t="s">
        <v>24</v>
      </c>
      <c r="D8" s="8" t="s">
        <v>5</v>
      </c>
      <c r="E8" s="8">
        <v>73</v>
      </c>
      <c r="F8" s="7"/>
      <c r="G8" s="52">
        <f>E8*'Popis del-ocena stroškov'!F55+'Popis del-ocena stroškov'!F56</f>
        <v>0</v>
      </c>
      <c r="H8" s="52"/>
      <c r="J8" s="7"/>
    </row>
    <row r="9" spans="1:10" ht="24" x14ac:dyDescent="0.25">
      <c r="A9" s="8">
        <v>4</v>
      </c>
      <c r="B9" s="9" t="s">
        <v>13</v>
      </c>
      <c r="C9" s="9" t="s">
        <v>23</v>
      </c>
      <c r="D9" s="8" t="s">
        <v>1</v>
      </c>
      <c r="E9" s="8">
        <v>249</v>
      </c>
      <c r="F9" s="7"/>
      <c r="G9" s="52">
        <f>E9*'Popis del-ocena stroškov'!F55+'Popis del-ocena stroškov'!F56</f>
        <v>0</v>
      </c>
      <c r="H9" s="52"/>
      <c r="J9" s="7"/>
    </row>
    <row r="10" spans="1:10" ht="24" x14ac:dyDescent="0.25">
      <c r="A10" s="8">
        <v>5</v>
      </c>
      <c r="B10" s="9" t="s">
        <v>14</v>
      </c>
      <c r="C10" s="9" t="s">
        <v>22</v>
      </c>
      <c r="D10" s="8" t="s">
        <v>15</v>
      </c>
      <c r="E10" s="8">
        <v>130</v>
      </c>
      <c r="F10" s="10"/>
      <c r="G10" s="52">
        <f>E10*'Popis del-ocena stroškov'!F55+'Popis del-ocena stroškov'!F56</f>
        <v>0</v>
      </c>
      <c r="H10" s="52"/>
      <c r="J10" s="10"/>
    </row>
    <row r="11" spans="1:10" ht="24" x14ac:dyDescent="0.25">
      <c r="A11" s="8">
        <v>6</v>
      </c>
      <c r="B11" s="9" t="s">
        <v>16</v>
      </c>
      <c r="C11" s="9" t="s">
        <v>21</v>
      </c>
      <c r="D11" s="8" t="s">
        <v>4</v>
      </c>
      <c r="E11" s="8">
        <f>677-284</f>
        <v>393</v>
      </c>
      <c r="F11" s="10"/>
      <c r="G11" s="52">
        <f>E11*'Popis del-ocena stroškov'!F55+'Popis del-ocena stroškov'!F56</f>
        <v>0</v>
      </c>
      <c r="H11" s="52"/>
      <c r="J11" s="10"/>
    </row>
    <row r="12" spans="1:10" ht="24" x14ac:dyDescent="0.25">
      <c r="A12" s="8">
        <v>7</v>
      </c>
      <c r="B12" s="9" t="s">
        <v>17</v>
      </c>
      <c r="C12" s="9" t="s">
        <v>20</v>
      </c>
      <c r="D12" s="8" t="s">
        <v>3</v>
      </c>
      <c r="E12" s="8">
        <f>208+11</f>
        <v>219</v>
      </c>
      <c r="F12" s="10"/>
      <c r="G12" s="52">
        <f>E12*'Popis del-ocena stroškov'!F55+'Popis del-ocena stroškov'!F56</f>
        <v>0</v>
      </c>
      <c r="H12" s="52"/>
      <c r="J12" s="10"/>
    </row>
    <row r="13" spans="1:10" ht="24" x14ac:dyDescent="0.25">
      <c r="A13" s="8">
        <v>8</v>
      </c>
      <c r="B13" s="9" t="s">
        <v>19</v>
      </c>
      <c r="C13" s="9" t="s">
        <v>26</v>
      </c>
      <c r="D13" s="8" t="s">
        <v>18</v>
      </c>
      <c r="E13" s="8">
        <v>310</v>
      </c>
      <c r="F13" s="7"/>
      <c r="G13" s="52">
        <f>E13*'Popis del-ocena stroškov'!F55+'Popis del-ocena stroškov'!F56</f>
        <v>0</v>
      </c>
      <c r="H13" s="52"/>
      <c r="J13" s="7"/>
    </row>
    <row r="14" spans="1:10" ht="24" x14ac:dyDescent="0.25">
      <c r="A14" s="8">
        <v>9</v>
      </c>
      <c r="B14" s="9" t="s">
        <v>29</v>
      </c>
      <c r="C14" s="9" t="s">
        <v>27</v>
      </c>
      <c r="D14" s="8" t="s">
        <v>28</v>
      </c>
      <c r="E14" s="8">
        <f>94+25</f>
        <v>119</v>
      </c>
      <c r="F14" s="7"/>
      <c r="G14" s="52">
        <f>E14*'Popis del-ocena stroškov'!F55+'Popis del-ocena stroškov'!F56</f>
        <v>0</v>
      </c>
      <c r="H14" s="52"/>
      <c r="J14" s="7"/>
    </row>
    <row r="15" spans="1:10" ht="24" x14ac:dyDescent="0.25">
      <c r="A15" s="8">
        <v>10</v>
      </c>
      <c r="B15" s="9" t="s">
        <v>31</v>
      </c>
      <c r="C15" s="9" t="s">
        <v>30</v>
      </c>
      <c r="D15" s="8" t="s">
        <v>2</v>
      </c>
      <c r="E15" s="8">
        <v>543</v>
      </c>
      <c r="F15" s="7"/>
      <c r="G15" s="52">
        <f>E15*'Popis del-ocena stroškov'!F55+'Popis del-ocena stroškov'!F56</f>
        <v>0</v>
      </c>
      <c r="H15" s="52"/>
      <c r="J15" s="7"/>
    </row>
    <row r="16" spans="1:10" ht="24" x14ac:dyDescent="0.25">
      <c r="A16" s="8">
        <v>11</v>
      </c>
      <c r="B16" s="9" t="s">
        <v>33</v>
      </c>
      <c r="C16" s="9" t="s">
        <v>32</v>
      </c>
      <c r="D16" s="8" t="s">
        <v>34</v>
      </c>
      <c r="E16" s="8">
        <f>362-150+11</f>
        <v>223</v>
      </c>
      <c r="F16" s="7"/>
      <c r="G16" s="52">
        <f>E16*'Popis del-ocena stroškov'!F55+'Popis del-ocena stroškov'!F56</f>
        <v>0</v>
      </c>
      <c r="H16" s="52"/>
      <c r="J16" s="7"/>
    </row>
    <row r="17" spans="1:10" ht="24" x14ac:dyDescent="0.25">
      <c r="A17" s="8">
        <v>12</v>
      </c>
      <c r="B17" s="9" t="s">
        <v>36</v>
      </c>
      <c r="C17" s="9" t="s">
        <v>38</v>
      </c>
      <c r="D17" s="8" t="s">
        <v>37</v>
      </c>
      <c r="E17" s="8">
        <v>73</v>
      </c>
      <c r="F17" s="7"/>
      <c r="G17" s="52">
        <f>E17*'Popis del-ocena stroškov'!F55+'Popis del-ocena stroškov'!F56</f>
        <v>0</v>
      </c>
      <c r="H17" s="52"/>
      <c r="J17" s="7"/>
    </row>
    <row r="18" spans="1:10" ht="24" x14ac:dyDescent="0.25">
      <c r="A18" s="8">
        <v>13</v>
      </c>
      <c r="B18" s="9" t="s">
        <v>51</v>
      </c>
      <c r="C18" s="12" t="s">
        <v>50</v>
      </c>
      <c r="D18" s="8" t="s">
        <v>49</v>
      </c>
      <c r="E18" s="8">
        <f>180-85</f>
        <v>95</v>
      </c>
      <c r="F18" s="10"/>
      <c r="G18" s="52">
        <f>E18*'Popis del-ocena stroškov'!F55+'Popis del-ocena stroškov'!F56</f>
        <v>0</v>
      </c>
      <c r="H18" s="52"/>
      <c r="J18" s="10"/>
    </row>
    <row r="19" spans="1:10" ht="24" x14ac:dyDescent="0.25">
      <c r="A19" s="8">
        <v>14</v>
      </c>
      <c r="B19" s="9" t="s">
        <v>40</v>
      </c>
      <c r="C19" s="9" t="s">
        <v>39</v>
      </c>
      <c r="D19" s="8" t="s">
        <v>41</v>
      </c>
      <c r="E19" s="8">
        <f>1343-750</f>
        <v>593</v>
      </c>
      <c r="F19" s="7"/>
      <c r="G19" s="52">
        <f>E19*'Popis del-ocena stroškov'!F55+'Popis del-ocena stroškov'!F56</f>
        <v>0</v>
      </c>
      <c r="H19" s="52"/>
    </row>
    <row r="20" spans="1:10" ht="24" x14ac:dyDescent="0.25">
      <c r="A20" s="8">
        <v>15</v>
      </c>
      <c r="B20" s="12" t="s">
        <v>44</v>
      </c>
      <c r="C20" s="9" t="s">
        <v>42</v>
      </c>
      <c r="D20" s="8" t="s">
        <v>43</v>
      </c>
      <c r="E20" s="8">
        <v>86</v>
      </c>
      <c r="F20" s="7"/>
      <c r="G20" s="52">
        <f>E20*'Popis del-ocena stroškov'!F55+'Popis del-ocena stroškov'!F56</f>
        <v>0</v>
      </c>
      <c r="H20" s="52"/>
    </row>
    <row r="21" spans="1:10" ht="24" x14ac:dyDescent="0.25">
      <c r="A21" s="8">
        <v>16</v>
      </c>
      <c r="B21" s="8" t="s">
        <v>44</v>
      </c>
      <c r="C21" s="9" t="s">
        <v>46</v>
      </c>
      <c r="D21" s="8" t="s">
        <v>47</v>
      </c>
      <c r="E21" s="8">
        <v>127</v>
      </c>
      <c r="F21" s="7"/>
      <c r="G21" s="52">
        <f>E21*'Popis del-ocena stroškov'!F55+'Popis del-ocena stroškov'!F56</f>
        <v>0</v>
      </c>
      <c r="H21" s="52"/>
    </row>
    <row r="22" spans="1:10" ht="24" x14ac:dyDescent="0.25">
      <c r="A22" s="8">
        <v>17</v>
      </c>
      <c r="B22" s="8" t="s">
        <v>44</v>
      </c>
      <c r="C22" s="9" t="s">
        <v>174</v>
      </c>
      <c r="D22" s="8" t="s">
        <v>166</v>
      </c>
      <c r="E22" s="8">
        <v>104</v>
      </c>
      <c r="F22" s="7"/>
      <c r="G22" s="52">
        <f>E22*'Popis del-ocena stroškov'!F55+'Popis del-ocena stroškov'!F56</f>
        <v>0</v>
      </c>
      <c r="H22" s="52"/>
    </row>
    <row r="23" spans="1:10" x14ac:dyDescent="0.25">
      <c r="A23" s="8"/>
      <c r="B23" s="8"/>
      <c r="C23" s="9"/>
      <c r="D23" s="8"/>
      <c r="E23" s="8"/>
      <c r="F23" s="7"/>
    </row>
    <row r="24" spans="1:10" x14ac:dyDescent="0.25">
      <c r="A24" s="8"/>
      <c r="B24" s="8"/>
      <c r="C24" s="9"/>
      <c r="D24" s="59" t="s">
        <v>45</v>
      </c>
      <c r="E24" s="3">
        <f>SUM(E6:E22)</f>
        <v>3716</v>
      </c>
      <c r="F24" s="60"/>
      <c r="G24" s="1">
        <f>SUM(G6:G21)</f>
        <v>0</v>
      </c>
    </row>
    <row r="25" spans="1:10" x14ac:dyDescent="0.25">
      <c r="A25" s="116"/>
      <c r="B25" s="114"/>
      <c r="C25" s="122"/>
      <c r="D25" s="117"/>
      <c r="E25" s="117"/>
      <c r="F25" s="118"/>
      <c r="G25" s="124"/>
    </row>
    <row r="26" spans="1:10" x14ac:dyDescent="0.25">
      <c r="A26" s="116"/>
      <c r="B26" s="116"/>
      <c r="C26" s="114"/>
      <c r="D26" s="117"/>
      <c r="E26" s="117"/>
      <c r="F26" s="120"/>
      <c r="G26" s="119"/>
    </row>
    <row r="27" spans="1:10" x14ac:dyDescent="0.25">
      <c r="A27" s="116"/>
      <c r="B27" s="116"/>
      <c r="C27" s="114"/>
      <c r="D27" s="116"/>
      <c r="E27" s="116"/>
      <c r="F27" s="121"/>
      <c r="G27" s="122"/>
    </row>
    <row r="28" spans="1:10" x14ac:dyDescent="0.25">
      <c r="A28" s="123"/>
      <c r="B28" s="123"/>
      <c r="C28" s="123"/>
      <c r="D28" s="123"/>
      <c r="E28" s="123"/>
      <c r="F28" s="122"/>
      <c r="G28" s="122"/>
    </row>
    <row r="29" spans="1:10" x14ac:dyDescent="0.25">
      <c r="A29" s="123"/>
      <c r="B29" s="123"/>
      <c r="C29" s="123"/>
      <c r="D29" s="123"/>
      <c r="E29" s="123"/>
      <c r="F29" s="122"/>
      <c r="G29" s="122"/>
    </row>
    <row r="30" spans="1:10" x14ac:dyDescent="0.25">
      <c r="A30" s="123"/>
      <c r="B30" s="123"/>
      <c r="C30" s="123"/>
      <c r="D30" s="123"/>
      <c r="E30" s="123"/>
      <c r="F30" s="122"/>
      <c r="G30" s="122"/>
    </row>
    <row r="31" spans="1:10" x14ac:dyDescent="0.25">
      <c r="A31" s="123"/>
      <c r="B31" s="123"/>
      <c r="C31" s="123"/>
      <c r="D31" s="123"/>
      <c r="E31" s="123"/>
      <c r="F31" s="122"/>
      <c r="G31" s="122"/>
    </row>
    <row r="32" spans="1:10" x14ac:dyDescent="0.25">
      <c r="A32" s="123"/>
      <c r="B32" s="123"/>
      <c r="C32" s="123"/>
      <c r="D32" s="123"/>
      <c r="E32" s="123"/>
      <c r="F32" s="122"/>
      <c r="G32" s="122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</row>
    <row r="36" spans="1:5" x14ac:dyDescent="0.25">
      <c r="A36" s="4"/>
    </row>
    <row r="37" spans="1:5" x14ac:dyDescent="0.25">
      <c r="A37" s="4"/>
    </row>
    <row r="38" spans="1:5" x14ac:dyDescent="0.25">
      <c r="A38" s="4"/>
    </row>
    <row r="39" spans="1:5" x14ac:dyDescent="0.25">
      <c r="A39" s="4"/>
    </row>
    <row r="40" spans="1:5" x14ac:dyDescent="0.25">
      <c r="A40" s="4"/>
    </row>
  </sheetData>
  <sheetProtection algorithmName="SHA-512" hashValue="fWuKrmF90uq04zpLCw+/qpHGR5sHJg9K2nJc/ah/+IU9XFO82CjtW6yzpvzVaZZxk3AfiWT4ZmZ6lZlhmnwEwQ==" saltValue="XVwf0np5GWVEzfh8JewT+g==" spinCount="100000" sheet="1" objects="1" scenarios="1"/>
  <pageMargins left="0.7" right="0.7" top="0.75" bottom="0.75" header="0.3" footer="0.3"/>
  <pageSetup paperSize="9" scale="7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13" zoomScale="115" zoomScaleNormal="115" workbookViewId="0">
      <selection activeCell="E26" sqref="E26"/>
    </sheetView>
  </sheetViews>
  <sheetFormatPr defaultRowHeight="15" x14ac:dyDescent="0.25"/>
  <cols>
    <col min="2" max="2" width="36.5703125" customWidth="1"/>
    <col min="4" max="5" width="9.28515625" bestFit="1" customWidth="1"/>
    <col min="6" max="6" width="10.85546875" bestFit="1" customWidth="1"/>
  </cols>
  <sheetData>
    <row r="1" spans="1:6" x14ac:dyDescent="0.25">
      <c r="A1" s="14" t="s">
        <v>91</v>
      </c>
      <c r="B1" s="14"/>
      <c r="C1" s="15"/>
      <c r="D1" s="15"/>
      <c r="E1" s="16" t="s">
        <v>92</v>
      </c>
      <c r="F1" s="17">
        <v>44685</v>
      </c>
    </row>
    <row r="2" spans="1:6" x14ac:dyDescent="0.25">
      <c r="A2" s="14"/>
      <c r="B2" s="14"/>
      <c r="C2" s="15"/>
      <c r="D2" s="15"/>
      <c r="E2" s="16"/>
      <c r="F2" s="17"/>
    </row>
    <row r="3" spans="1:6" x14ac:dyDescent="0.25">
      <c r="A3" s="14"/>
      <c r="B3" s="14"/>
      <c r="C3" s="15"/>
      <c r="D3" s="15"/>
      <c r="E3" s="14"/>
      <c r="F3" s="14"/>
    </row>
    <row r="4" spans="1:6" x14ac:dyDescent="0.25">
      <c r="A4" s="14"/>
      <c r="B4" s="14"/>
      <c r="C4" s="15"/>
      <c r="D4" s="15"/>
      <c r="E4" s="14"/>
      <c r="F4" s="14"/>
    </row>
    <row r="5" spans="1:6" x14ac:dyDescent="0.25">
      <c r="A5" s="14" t="s">
        <v>93</v>
      </c>
      <c r="B5" s="14"/>
      <c r="C5" s="15"/>
      <c r="D5" s="15"/>
      <c r="E5" s="14"/>
      <c r="F5" s="14"/>
    </row>
    <row r="6" spans="1:6" x14ac:dyDescent="0.25">
      <c r="A6" s="14" t="s">
        <v>94</v>
      </c>
      <c r="B6" s="14"/>
      <c r="C6" s="15"/>
      <c r="D6" s="15"/>
      <c r="E6" s="14"/>
      <c r="F6" s="14"/>
    </row>
    <row r="7" spans="1:6" x14ac:dyDescent="0.25">
      <c r="A7" s="14" t="s">
        <v>95</v>
      </c>
      <c r="B7" s="14"/>
      <c r="C7" s="15"/>
      <c r="D7" s="15"/>
      <c r="E7" s="14"/>
      <c r="F7" s="14"/>
    </row>
    <row r="8" spans="1:6" x14ac:dyDescent="0.25">
      <c r="A8" s="14"/>
      <c r="B8" s="14"/>
      <c r="C8" s="15"/>
      <c r="D8" s="15"/>
      <c r="E8" s="14"/>
      <c r="F8" s="14"/>
    </row>
    <row r="9" spans="1:6" x14ac:dyDescent="0.25">
      <c r="A9" s="125" t="s">
        <v>168</v>
      </c>
      <c r="B9" s="125"/>
      <c r="C9" s="125"/>
      <c r="D9" s="125"/>
      <c r="E9" s="125"/>
      <c r="F9" s="126"/>
    </row>
    <row r="10" spans="1:6" x14ac:dyDescent="0.25">
      <c r="A10" s="125" t="s">
        <v>173</v>
      </c>
      <c r="B10" s="125"/>
      <c r="C10" s="125"/>
      <c r="D10" s="125"/>
      <c r="E10" s="125"/>
      <c r="F10" s="126"/>
    </row>
    <row r="11" spans="1:6" x14ac:dyDescent="0.25">
      <c r="A11" s="19"/>
      <c r="B11" s="20"/>
      <c r="C11" s="21"/>
      <c r="D11" s="21"/>
      <c r="E11" s="20"/>
      <c r="F11" s="20"/>
    </row>
    <row r="12" spans="1:6" ht="25.5" x14ac:dyDescent="0.25">
      <c r="A12" s="22" t="s">
        <v>6</v>
      </c>
      <c r="B12" s="23" t="s">
        <v>96</v>
      </c>
      <c r="C12" s="23" t="s">
        <v>97</v>
      </c>
      <c r="D12" s="23" t="s">
        <v>98</v>
      </c>
      <c r="E12" s="23" t="s">
        <v>99</v>
      </c>
      <c r="F12" s="23" t="s">
        <v>100</v>
      </c>
    </row>
    <row r="13" spans="1:6" x14ac:dyDescent="0.25">
      <c r="A13" s="18"/>
      <c r="B13" s="14"/>
      <c r="C13" s="15"/>
      <c r="D13" s="15"/>
      <c r="E13" s="14"/>
      <c r="F13" s="14"/>
    </row>
    <row r="14" spans="1:6" ht="51" x14ac:dyDescent="0.25">
      <c r="A14" s="18"/>
      <c r="B14" s="24" t="s">
        <v>101</v>
      </c>
      <c r="C14" s="15"/>
      <c r="D14" s="15"/>
      <c r="E14" s="14"/>
      <c r="F14" s="14"/>
    </row>
    <row r="15" spans="1:6" x14ac:dyDescent="0.25">
      <c r="A15" s="72" t="s">
        <v>102</v>
      </c>
      <c r="B15" s="73" t="s">
        <v>103</v>
      </c>
      <c r="C15" s="74"/>
      <c r="D15" s="74"/>
      <c r="E15" s="75"/>
      <c r="F15" s="75"/>
    </row>
    <row r="16" spans="1:6" x14ac:dyDescent="0.25">
      <c r="A16" s="76" t="s">
        <v>104</v>
      </c>
      <c r="B16" s="77" t="s">
        <v>105</v>
      </c>
      <c r="C16" s="74" t="s">
        <v>106</v>
      </c>
      <c r="D16" s="78">
        <v>0.05</v>
      </c>
      <c r="E16" s="97">
        <v>0</v>
      </c>
      <c r="F16" s="79">
        <f>D16*E16</f>
        <v>0</v>
      </c>
    </row>
    <row r="17" spans="1:6" x14ac:dyDescent="0.25">
      <c r="A17" s="76"/>
      <c r="B17" s="77"/>
      <c r="C17" s="74"/>
      <c r="D17" s="80"/>
      <c r="E17" s="98" t="s">
        <v>109</v>
      </c>
      <c r="F17" s="81">
        <f>SUM(F16)</f>
        <v>0</v>
      </c>
    </row>
    <row r="18" spans="1:6" ht="25.5" x14ac:dyDescent="0.25">
      <c r="A18" s="35" t="s">
        <v>107</v>
      </c>
      <c r="B18" s="36" t="s">
        <v>108</v>
      </c>
      <c r="C18" s="32" t="s">
        <v>106</v>
      </c>
      <c r="D18" s="33">
        <v>1</v>
      </c>
      <c r="E18" s="99"/>
      <c r="F18" s="37">
        <f>D18*E18</f>
        <v>0</v>
      </c>
    </row>
    <row r="19" spans="1:6" x14ac:dyDescent="0.25">
      <c r="A19" s="35"/>
      <c r="B19" s="36"/>
      <c r="C19" s="32"/>
      <c r="D19" s="33"/>
      <c r="E19" s="100" t="s">
        <v>109</v>
      </c>
      <c r="F19" s="38">
        <f>SUM(F18)</f>
        <v>0</v>
      </c>
    </row>
    <row r="20" spans="1:6" x14ac:dyDescent="0.25">
      <c r="A20" s="26"/>
      <c r="B20" s="14"/>
      <c r="C20" s="15"/>
      <c r="D20" s="15"/>
      <c r="E20" s="101"/>
      <c r="F20" s="14"/>
    </row>
    <row r="21" spans="1:6" x14ac:dyDescent="0.25">
      <c r="A21" s="72" t="s">
        <v>110</v>
      </c>
      <c r="B21" s="82" t="s">
        <v>111</v>
      </c>
      <c r="C21" s="74"/>
      <c r="D21" s="80"/>
      <c r="E21" s="102"/>
      <c r="F21" s="75"/>
    </row>
    <row r="22" spans="1:6" ht="38.25" x14ac:dyDescent="0.25">
      <c r="A22" s="76" t="s">
        <v>112</v>
      </c>
      <c r="B22" s="77" t="s">
        <v>164</v>
      </c>
      <c r="C22" s="74" t="s">
        <v>117</v>
      </c>
      <c r="D22" s="80">
        <f>4*0.125</f>
        <v>0.5</v>
      </c>
      <c r="E22" s="97">
        <v>0</v>
      </c>
      <c r="F22" s="79">
        <f t="shared" ref="F22:F27" si="0">D22*E22</f>
        <v>0</v>
      </c>
    </row>
    <row r="23" spans="1:6" ht="38.25" x14ac:dyDescent="0.25">
      <c r="A23" s="76" t="s">
        <v>113</v>
      </c>
      <c r="B23" s="77" t="s">
        <v>163</v>
      </c>
      <c r="C23" s="74" t="s">
        <v>117</v>
      </c>
      <c r="D23" s="80">
        <f>0.5*0.4</f>
        <v>0.2</v>
      </c>
      <c r="E23" s="97">
        <v>0</v>
      </c>
      <c r="F23" s="79">
        <f t="shared" ref="F23" si="1">D23*E23</f>
        <v>0</v>
      </c>
    </row>
    <row r="24" spans="1:6" x14ac:dyDescent="0.25">
      <c r="A24" s="76" t="s">
        <v>116</v>
      </c>
      <c r="B24" s="77" t="s">
        <v>114</v>
      </c>
      <c r="C24" s="74" t="s">
        <v>115</v>
      </c>
      <c r="D24" s="80">
        <v>4</v>
      </c>
      <c r="E24" s="97">
        <v>0</v>
      </c>
      <c r="F24" s="79">
        <f t="shared" si="0"/>
        <v>0</v>
      </c>
    </row>
    <row r="25" spans="1:6" ht="42" customHeight="1" x14ac:dyDescent="0.25">
      <c r="A25" s="76" t="s">
        <v>118</v>
      </c>
      <c r="B25" s="77" t="s">
        <v>142</v>
      </c>
      <c r="C25" s="74" t="s">
        <v>117</v>
      </c>
      <c r="D25" s="80">
        <f>0.25*4</f>
        <v>1</v>
      </c>
      <c r="E25" s="97"/>
      <c r="F25" s="79">
        <f t="shared" si="0"/>
        <v>0</v>
      </c>
    </row>
    <row r="26" spans="1:6" ht="38.25" x14ac:dyDescent="0.25">
      <c r="A26" s="76" t="s">
        <v>119</v>
      </c>
      <c r="B26" s="77" t="s">
        <v>143</v>
      </c>
      <c r="C26" s="74" t="s">
        <v>117</v>
      </c>
      <c r="D26" s="80">
        <f>0.15*4</f>
        <v>0.6</v>
      </c>
      <c r="E26" s="97">
        <v>0</v>
      </c>
      <c r="F26" s="79">
        <f t="shared" si="0"/>
        <v>0</v>
      </c>
    </row>
    <row r="27" spans="1:6" x14ac:dyDescent="0.25">
      <c r="A27" s="76" t="s">
        <v>121</v>
      </c>
      <c r="B27" s="77" t="s">
        <v>120</v>
      </c>
      <c r="C27" s="74" t="s">
        <v>115</v>
      </c>
      <c r="D27" s="80">
        <v>2</v>
      </c>
      <c r="E27" s="97">
        <v>0</v>
      </c>
      <c r="F27" s="79">
        <f t="shared" si="0"/>
        <v>0</v>
      </c>
    </row>
    <row r="28" spans="1:6" x14ac:dyDescent="0.25">
      <c r="A28" s="76" t="s">
        <v>165</v>
      </c>
      <c r="B28" s="77" t="s">
        <v>175</v>
      </c>
      <c r="C28" s="83" t="s">
        <v>117</v>
      </c>
      <c r="D28" s="83">
        <v>0.5</v>
      </c>
      <c r="E28" s="103">
        <v>0</v>
      </c>
      <c r="F28" s="84">
        <f>D28*E28</f>
        <v>0</v>
      </c>
    </row>
    <row r="29" spans="1:6" x14ac:dyDescent="0.25">
      <c r="A29" s="76"/>
      <c r="B29" s="77"/>
      <c r="C29" s="74"/>
      <c r="D29" s="80"/>
      <c r="E29" s="104" t="s">
        <v>109</v>
      </c>
      <c r="F29" s="85">
        <f>SUM(F22:F28)</f>
        <v>0</v>
      </c>
    </row>
    <row r="30" spans="1:6" x14ac:dyDescent="0.25">
      <c r="A30" s="14"/>
      <c r="B30" s="14"/>
      <c r="C30" s="15"/>
      <c r="D30" s="15"/>
      <c r="E30" s="105"/>
      <c r="F30" s="14"/>
    </row>
    <row r="31" spans="1:6" x14ac:dyDescent="0.25">
      <c r="A31" s="30" t="s">
        <v>122</v>
      </c>
      <c r="B31" s="31" t="s">
        <v>123</v>
      </c>
      <c r="C31" s="32"/>
      <c r="D31" s="32"/>
      <c r="E31" s="106"/>
      <c r="F31" s="34"/>
    </row>
    <row r="32" spans="1:6" ht="38.25" x14ac:dyDescent="0.25">
      <c r="A32" s="35" t="s">
        <v>124</v>
      </c>
      <c r="B32" s="36" t="s">
        <v>144</v>
      </c>
      <c r="C32" s="32" t="s">
        <v>0</v>
      </c>
      <c r="D32" s="33">
        <v>8</v>
      </c>
      <c r="E32" s="99">
        <v>0</v>
      </c>
      <c r="F32" s="37">
        <f>D32*E32</f>
        <v>0</v>
      </c>
    </row>
    <row r="33" spans="1:6" ht="25.5" x14ac:dyDescent="0.25">
      <c r="A33" s="35" t="s">
        <v>151</v>
      </c>
      <c r="B33" s="36" t="s">
        <v>150</v>
      </c>
      <c r="C33" s="32" t="s">
        <v>106</v>
      </c>
      <c r="D33" s="33">
        <v>2</v>
      </c>
      <c r="E33" s="99">
        <v>0</v>
      </c>
      <c r="F33" s="37">
        <f t="shared" ref="F33:F34" si="2">D33*E33</f>
        <v>0</v>
      </c>
    </row>
    <row r="34" spans="1:6" ht="76.5" x14ac:dyDescent="0.25">
      <c r="A34" s="35" t="s">
        <v>153</v>
      </c>
      <c r="B34" s="36" t="s">
        <v>152</v>
      </c>
      <c r="C34" s="32" t="s">
        <v>106</v>
      </c>
      <c r="D34" s="33">
        <v>1</v>
      </c>
      <c r="E34" s="99">
        <v>0</v>
      </c>
      <c r="F34" s="37">
        <f t="shared" si="2"/>
        <v>0</v>
      </c>
    </row>
    <row r="35" spans="1:6" x14ac:dyDescent="0.25">
      <c r="A35" s="34"/>
      <c r="B35" s="34"/>
      <c r="C35" s="32"/>
      <c r="D35" s="33"/>
      <c r="E35" s="107" t="s">
        <v>109</v>
      </c>
      <c r="F35" s="38">
        <f>SUM(F32:F34)</f>
        <v>0</v>
      </c>
    </row>
    <row r="36" spans="1:6" ht="51" x14ac:dyDescent="0.25">
      <c r="A36" s="76" t="s">
        <v>153</v>
      </c>
      <c r="B36" s="77" t="s">
        <v>169</v>
      </c>
      <c r="C36" s="74" t="s">
        <v>0</v>
      </c>
      <c r="D36" s="80">
        <v>0.5</v>
      </c>
      <c r="E36" s="97">
        <v>0</v>
      </c>
      <c r="F36" s="79">
        <f>D36*E36</f>
        <v>0</v>
      </c>
    </row>
    <row r="37" spans="1:6" x14ac:dyDescent="0.25">
      <c r="A37" s="75"/>
      <c r="B37" s="77"/>
      <c r="C37" s="74"/>
      <c r="D37" s="80"/>
      <c r="E37" s="98" t="s">
        <v>109</v>
      </c>
      <c r="F37" s="81">
        <f>SUM(F36)</f>
        <v>0</v>
      </c>
    </row>
    <row r="38" spans="1:6" x14ac:dyDescent="0.25">
      <c r="A38" s="75"/>
      <c r="B38" s="75"/>
      <c r="C38" s="74"/>
      <c r="D38" s="80"/>
      <c r="E38" s="102"/>
      <c r="F38" s="75"/>
    </row>
    <row r="39" spans="1:6" x14ac:dyDescent="0.25">
      <c r="A39" s="72" t="s">
        <v>125</v>
      </c>
      <c r="B39" s="86" t="s">
        <v>126</v>
      </c>
      <c r="C39" s="74"/>
      <c r="D39" s="80"/>
      <c r="E39" s="87"/>
      <c r="F39" s="88"/>
    </row>
    <row r="40" spans="1:6" ht="25.5" x14ac:dyDescent="0.25">
      <c r="A40" s="76" t="s">
        <v>127</v>
      </c>
      <c r="B40" s="77" t="s">
        <v>128</v>
      </c>
      <c r="C40" s="74" t="s">
        <v>115</v>
      </c>
      <c r="D40" s="80">
        <v>4</v>
      </c>
      <c r="E40" s="103">
        <v>0</v>
      </c>
      <c r="F40" s="84">
        <f>D40*E40</f>
        <v>0</v>
      </c>
    </row>
    <row r="41" spans="1:6" ht="38.25" x14ac:dyDescent="0.25">
      <c r="A41" s="76" t="s">
        <v>129</v>
      </c>
      <c r="B41" s="77" t="s">
        <v>130</v>
      </c>
      <c r="C41" s="74" t="s">
        <v>115</v>
      </c>
      <c r="D41" s="80">
        <v>3</v>
      </c>
      <c r="E41" s="103">
        <v>0</v>
      </c>
      <c r="F41" s="84">
        <f>D41*E41</f>
        <v>0</v>
      </c>
    </row>
    <row r="42" spans="1:6" ht="51" x14ac:dyDescent="0.25">
      <c r="A42" s="76" t="s">
        <v>149</v>
      </c>
      <c r="B42" s="77" t="s">
        <v>145</v>
      </c>
      <c r="C42" s="74" t="s">
        <v>0</v>
      </c>
      <c r="D42" s="80">
        <v>1.5</v>
      </c>
      <c r="E42" s="103">
        <v>0</v>
      </c>
      <c r="F42" s="84">
        <f>D42*E42</f>
        <v>0</v>
      </c>
    </row>
    <row r="43" spans="1:6" ht="42.75" customHeight="1" x14ac:dyDescent="0.25">
      <c r="A43" s="76" t="s">
        <v>131</v>
      </c>
      <c r="B43" s="77" t="s">
        <v>146</v>
      </c>
      <c r="C43" s="74" t="s">
        <v>0</v>
      </c>
      <c r="D43" s="80">
        <v>0.5</v>
      </c>
      <c r="E43" s="103">
        <v>0</v>
      </c>
      <c r="F43" s="84">
        <f>D43*E43</f>
        <v>0</v>
      </c>
    </row>
    <row r="44" spans="1:6" x14ac:dyDescent="0.25">
      <c r="A44" s="89"/>
      <c r="B44" s="89"/>
      <c r="C44" s="83"/>
      <c r="D44" s="83"/>
      <c r="E44" s="98" t="s">
        <v>109</v>
      </c>
      <c r="F44" s="81">
        <f>SUM(F40:F43)</f>
        <v>0</v>
      </c>
    </row>
    <row r="45" spans="1:6" x14ac:dyDescent="0.25">
      <c r="A45" s="40"/>
      <c r="B45" s="40"/>
      <c r="C45" s="41"/>
      <c r="D45" s="41"/>
      <c r="E45" s="108"/>
      <c r="F45" s="42"/>
    </row>
    <row r="46" spans="1:6" x14ac:dyDescent="0.25">
      <c r="A46" s="35" t="s">
        <v>133</v>
      </c>
      <c r="B46" s="36" t="s">
        <v>148</v>
      </c>
      <c r="C46" s="32" t="s">
        <v>0</v>
      </c>
      <c r="D46" s="32">
        <v>8</v>
      </c>
      <c r="E46" s="109">
        <v>0</v>
      </c>
      <c r="F46" s="43">
        <f>D46*E46</f>
        <v>0</v>
      </c>
    </row>
    <row r="47" spans="1:6" ht="16.5" customHeight="1" x14ac:dyDescent="0.25">
      <c r="A47" s="35" t="s">
        <v>147</v>
      </c>
      <c r="B47" s="36" t="s">
        <v>132</v>
      </c>
      <c r="C47" s="32" t="s">
        <v>0</v>
      </c>
      <c r="D47" s="33">
        <v>8</v>
      </c>
      <c r="E47" s="109">
        <v>0</v>
      </c>
      <c r="F47" s="43">
        <f>D47*E47</f>
        <v>0</v>
      </c>
    </row>
    <row r="48" spans="1:6" x14ac:dyDescent="0.25">
      <c r="A48" s="40"/>
      <c r="B48" s="40"/>
      <c r="C48" s="41"/>
      <c r="D48" s="41"/>
      <c r="E48" s="107" t="s">
        <v>109</v>
      </c>
      <c r="F48" s="38">
        <f>SUM(F46:F47)</f>
        <v>0</v>
      </c>
    </row>
    <row r="49" spans="1:7" x14ac:dyDescent="0.25">
      <c r="A49" s="40"/>
      <c r="B49" s="40"/>
      <c r="C49" s="41"/>
      <c r="D49" s="41"/>
      <c r="E49" s="107"/>
      <c r="F49" s="38"/>
    </row>
    <row r="50" spans="1:7" x14ac:dyDescent="0.25">
      <c r="A50" s="72" t="s">
        <v>134</v>
      </c>
      <c r="B50" s="86" t="s">
        <v>135</v>
      </c>
      <c r="C50" s="83"/>
      <c r="D50" s="83"/>
      <c r="E50" s="110"/>
      <c r="F50" s="89"/>
    </row>
    <row r="51" spans="1:7" x14ac:dyDescent="0.25">
      <c r="A51" s="76" t="s">
        <v>136</v>
      </c>
      <c r="B51" s="89" t="s">
        <v>137</v>
      </c>
      <c r="C51" s="83" t="s">
        <v>138</v>
      </c>
      <c r="D51" s="90">
        <v>0.05</v>
      </c>
      <c r="E51" s="111">
        <v>0</v>
      </c>
      <c r="F51" s="91">
        <f>D51*E51</f>
        <v>0</v>
      </c>
    </row>
    <row r="52" spans="1:7" x14ac:dyDescent="0.25">
      <c r="A52" s="89"/>
      <c r="B52" s="89"/>
      <c r="C52" s="83"/>
      <c r="D52" s="83"/>
      <c r="E52" s="98" t="s">
        <v>109</v>
      </c>
      <c r="F52" s="81">
        <f>F51</f>
        <v>0</v>
      </c>
    </row>
    <row r="53" spans="1:7" x14ac:dyDescent="0.25">
      <c r="A53" s="40"/>
      <c r="B53" s="40"/>
      <c r="C53" s="41"/>
      <c r="D53" s="41"/>
      <c r="E53" s="39"/>
      <c r="F53" s="38"/>
    </row>
    <row r="54" spans="1:7" x14ac:dyDescent="0.25">
      <c r="A54" s="40"/>
      <c r="B54" s="40"/>
      <c r="C54" s="41"/>
      <c r="D54" s="41"/>
      <c r="E54" s="39"/>
      <c r="F54" s="38"/>
    </row>
    <row r="55" spans="1:7" x14ac:dyDescent="0.25">
      <c r="A55" s="40"/>
      <c r="B55" s="92" t="s">
        <v>171</v>
      </c>
      <c r="C55" s="93"/>
      <c r="D55" s="93"/>
      <c r="E55" s="94"/>
      <c r="F55" s="95">
        <f>F17+F29+F37+F44+F52</f>
        <v>0</v>
      </c>
      <c r="G55" s="96" t="s">
        <v>160</v>
      </c>
    </row>
    <row r="56" spans="1:7" x14ac:dyDescent="0.25">
      <c r="A56" s="40"/>
      <c r="B56" s="54" t="s">
        <v>167</v>
      </c>
      <c r="C56" s="55"/>
      <c r="D56" s="55"/>
      <c r="E56" s="56"/>
      <c r="F56" s="57">
        <f>F19+F35+F48</f>
        <v>0</v>
      </c>
      <c r="G56" s="58" t="s">
        <v>161</v>
      </c>
    </row>
    <row r="57" spans="1:7" x14ac:dyDescent="0.25">
      <c r="A57" s="40"/>
      <c r="B57" s="40"/>
      <c r="C57" s="41"/>
      <c r="D57" s="41"/>
      <c r="E57" s="39"/>
      <c r="F57" s="29"/>
    </row>
    <row r="58" spans="1:7" x14ac:dyDescent="0.25">
      <c r="A58" s="25"/>
      <c r="B58" s="27"/>
      <c r="C58" s="28"/>
      <c r="D58" s="28"/>
      <c r="E58" s="27"/>
      <c r="F58" s="27"/>
    </row>
    <row r="59" spans="1:7" x14ac:dyDescent="0.25">
      <c r="B59" s="71" t="s">
        <v>140</v>
      </c>
    </row>
    <row r="60" spans="1:7" ht="25.5" x14ac:dyDescent="0.25">
      <c r="B60" s="24" t="s">
        <v>141</v>
      </c>
    </row>
    <row r="61" spans="1:7" ht="78" customHeight="1" x14ac:dyDescent="0.25">
      <c r="B61" s="24" t="s">
        <v>172</v>
      </c>
    </row>
    <row r="62" spans="1:7" x14ac:dyDescent="0.25">
      <c r="A62" s="46"/>
      <c r="C62" s="45"/>
      <c r="D62" s="45"/>
      <c r="E62" s="46"/>
      <c r="F62" s="46"/>
    </row>
    <row r="63" spans="1:7" x14ac:dyDescent="0.25">
      <c r="A63" s="46"/>
      <c r="C63" s="45"/>
      <c r="D63" s="45"/>
      <c r="E63" s="46"/>
      <c r="F63" s="46"/>
    </row>
    <row r="64" spans="1:7" x14ac:dyDescent="0.25">
      <c r="A64" s="46"/>
      <c r="C64" s="45"/>
      <c r="D64" s="45"/>
      <c r="E64" s="46"/>
      <c r="F64" s="46"/>
    </row>
    <row r="65" spans="1:6" x14ac:dyDescent="0.25">
      <c r="A65" s="46"/>
      <c r="B65" s="46"/>
      <c r="C65" s="45"/>
      <c r="D65" s="45"/>
      <c r="E65" s="46"/>
      <c r="F65" s="47"/>
    </row>
    <row r="66" spans="1:6" x14ac:dyDescent="0.25">
      <c r="A66" s="46"/>
      <c r="B66" s="46"/>
      <c r="C66" s="45"/>
      <c r="D66" s="45"/>
      <c r="E66" s="46"/>
      <c r="F66" s="47"/>
    </row>
    <row r="67" spans="1:6" x14ac:dyDescent="0.25">
      <c r="A67" s="46"/>
      <c r="B67" s="44"/>
      <c r="C67" s="45"/>
      <c r="D67" s="45"/>
      <c r="E67" s="46"/>
      <c r="F67" s="47"/>
    </row>
    <row r="68" spans="1:6" x14ac:dyDescent="0.25">
      <c r="A68" s="46"/>
      <c r="B68" s="49"/>
      <c r="C68" s="45"/>
      <c r="D68" s="45"/>
      <c r="E68" s="46"/>
      <c r="F68" s="47"/>
    </row>
    <row r="69" spans="1:6" x14ac:dyDescent="0.25">
      <c r="A69" s="46"/>
      <c r="B69" s="46"/>
      <c r="C69" s="45"/>
      <c r="D69" s="45"/>
      <c r="E69" s="46"/>
      <c r="F69" s="47"/>
    </row>
    <row r="70" spans="1:6" x14ac:dyDescent="0.25">
      <c r="A70" s="46"/>
      <c r="B70" s="46"/>
      <c r="C70" s="45"/>
      <c r="D70" s="45"/>
      <c r="E70" s="48"/>
      <c r="F70" s="47"/>
    </row>
    <row r="71" spans="1:6" x14ac:dyDescent="0.25">
      <c r="A71" s="46"/>
      <c r="B71" s="46"/>
      <c r="C71" s="45"/>
      <c r="D71" s="45"/>
      <c r="E71" s="50"/>
      <c r="F71" s="47"/>
    </row>
    <row r="72" spans="1:6" x14ac:dyDescent="0.25">
      <c r="A72" s="46"/>
      <c r="B72" s="46"/>
      <c r="C72" s="45"/>
      <c r="D72" s="45"/>
      <c r="E72" s="48"/>
      <c r="F72" s="47"/>
    </row>
    <row r="73" spans="1:6" x14ac:dyDescent="0.25">
      <c r="A73" s="46"/>
      <c r="B73" s="46"/>
      <c r="C73" s="45"/>
      <c r="D73" s="45"/>
      <c r="E73" s="48"/>
      <c r="F73" s="46"/>
    </row>
    <row r="74" spans="1:6" x14ac:dyDescent="0.25">
      <c r="A74" s="46"/>
      <c r="B74" s="46"/>
      <c r="C74" s="45"/>
      <c r="D74" s="45"/>
      <c r="E74" s="48"/>
      <c r="F74" s="46"/>
    </row>
    <row r="75" spans="1:6" x14ac:dyDescent="0.25">
      <c r="A75" s="46"/>
      <c r="B75" s="46"/>
      <c r="C75" s="45"/>
      <c r="D75" s="45"/>
      <c r="E75" s="46"/>
      <c r="F75" s="46"/>
    </row>
    <row r="76" spans="1:6" x14ac:dyDescent="0.25">
      <c r="A76" s="46"/>
      <c r="B76" s="46"/>
      <c r="C76" s="45"/>
      <c r="D76" s="45"/>
      <c r="E76" s="46"/>
      <c r="F76" s="46"/>
    </row>
    <row r="77" spans="1:6" x14ac:dyDescent="0.25">
      <c r="A77" s="46"/>
      <c r="B77" s="46"/>
      <c r="C77" s="45"/>
      <c r="D77" s="45"/>
      <c r="E77" s="46"/>
      <c r="F77" s="46"/>
    </row>
    <row r="78" spans="1:6" x14ac:dyDescent="0.25">
      <c r="B78" s="44"/>
    </row>
    <row r="79" spans="1:6" x14ac:dyDescent="0.25">
      <c r="B79" s="51"/>
    </row>
    <row r="80" spans="1:6" x14ac:dyDescent="0.25">
      <c r="B80" s="51"/>
    </row>
  </sheetData>
  <sheetProtection algorithmName="SHA-512" hashValue="+3Q6IKe0WOHJBLklL6ZbABio0F6o5EnMSrNaxAkRGfcdTnfmRzhZ0iWTvjxjF2zC3SWql957y5Ra3qAgFl4Brg==" saltValue="Uej/6MD/Htr/auNXUn8mxw==" spinCount="100000" sheet="1" objects="1" scenarios="1"/>
  <mergeCells count="2">
    <mergeCell ref="A10:F10"/>
    <mergeCell ref="A9:F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Obe KS skupaj</vt:lpstr>
      <vt:lpstr>KS Lenart</vt:lpstr>
      <vt:lpstr>KS Voličina</vt:lpstr>
      <vt:lpstr>Popis del-ocena stroškov</vt:lpstr>
      <vt:lpstr>'KS Lenart'!Področje_tiskanja</vt:lpstr>
      <vt:lpstr>'KS Voličina'!Področje_tiskanja</vt:lpstr>
      <vt:lpstr>'Popis del-ocena stroškov'!Področje_tiskanja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Rojs</dc:creator>
  <cp:lastModifiedBy>Martin Breznik</cp:lastModifiedBy>
  <cp:lastPrinted>2022-05-12T10:44:25Z</cp:lastPrinted>
  <dcterms:created xsi:type="dcterms:W3CDTF">2022-04-04T05:36:46Z</dcterms:created>
  <dcterms:modified xsi:type="dcterms:W3CDTF">2022-05-13T05:14:15Z</dcterms:modified>
</cp:coreProperties>
</file>